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Marketing y Comunicación\WATERMARKED PDF\"/>
    </mc:Choice>
  </mc:AlternateContent>
  <xr:revisionPtr revIDLastSave="0" documentId="8_{126F3177-2BE1-4B7D-9071-7463FA882A10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FODA" sheetId="2" r:id="rId1"/>
    <sheet name="Puntuación" sheetId="1" state="hidden" r:id="rId2"/>
    <sheet name="Cadena de valor" sheetId="3" r:id="rId3"/>
    <sheet name="Comparativo P. Prem" sheetId="5" r:id="rId4"/>
    <sheet name="Soporte de actividad primaria" sheetId="4" r:id="rId5"/>
    <sheet name="Precio" sheetId="8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8" l="1"/>
  <c r="H2" i="8" l="1"/>
  <c r="I2" i="8"/>
  <c r="J2" i="8"/>
  <c r="K2" i="8"/>
  <c r="L2" i="8"/>
  <c r="M2" i="8"/>
  <c r="N2" i="8"/>
  <c r="O2" i="8"/>
  <c r="P2" i="8"/>
  <c r="H3" i="8"/>
  <c r="I3" i="8"/>
  <c r="J3" i="8"/>
  <c r="K3" i="8"/>
  <c r="L3" i="8"/>
  <c r="M3" i="8"/>
  <c r="N3" i="8"/>
  <c r="N5" i="8" s="1"/>
  <c r="O3" i="8"/>
  <c r="P3" i="8"/>
  <c r="G3" i="8"/>
  <c r="G11" i="8" s="1"/>
  <c r="G2" i="8"/>
  <c r="D8" i="8"/>
  <c r="D7" i="8"/>
  <c r="O5" i="8" l="1"/>
  <c r="M5" i="8"/>
  <c r="I5" i="8"/>
  <c r="G14" i="8"/>
  <c r="L14" i="8" s="1"/>
  <c r="P5" i="8"/>
  <c r="L5" i="8"/>
  <c r="H5" i="8"/>
  <c r="G10" i="8"/>
  <c r="L10" i="8" s="1"/>
  <c r="H11" i="8"/>
  <c r="L11" i="8"/>
  <c r="P11" i="8"/>
  <c r="P14" i="8"/>
  <c r="K5" i="8"/>
  <c r="G13" i="8"/>
  <c r="G9" i="8"/>
  <c r="O9" i="8" s="1"/>
  <c r="O14" i="8"/>
  <c r="O11" i="8"/>
  <c r="K11" i="8"/>
  <c r="D3" i="8"/>
  <c r="B12" i="8" s="1"/>
  <c r="J5" i="8"/>
  <c r="G12" i="8"/>
  <c r="H12" i="8" s="1"/>
  <c r="H13" i="8"/>
  <c r="N14" i="8"/>
  <c r="J13" i="8"/>
  <c r="N11" i="8"/>
  <c r="J11" i="8"/>
  <c r="G8" i="8"/>
  <c r="N8" i="8" s="1"/>
  <c r="H14" i="8"/>
  <c r="M11" i="8"/>
  <c r="I11" i="8"/>
  <c r="M9" i="8"/>
  <c r="I9" i="8"/>
  <c r="D37" i="5"/>
  <c r="E37" i="5"/>
  <c r="F37" i="5"/>
  <c r="G37" i="5"/>
  <c r="H37" i="5"/>
  <c r="I37" i="5"/>
  <c r="J37" i="5"/>
  <c r="K37" i="5"/>
  <c r="L37" i="5"/>
  <c r="C37" i="5"/>
  <c r="C39" i="5" s="1"/>
  <c r="L38" i="5"/>
  <c r="K38" i="5"/>
  <c r="E38" i="5"/>
  <c r="D38" i="5"/>
  <c r="F38" i="5"/>
  <c r="J38" i="5"/>
  <c r="H38" i="5"/>
  <c r="I38" i="5"/>
  <c r="G38" i="5"/>
  <c r="D3" i="5"/>
  <c r="H4" i="8" s="1"/>
  <c r="E3" i="5"/>
  <c r="I4" i="8" s="1"/>
  <c r="F3" i="5"/>
  <c r="J4" i="8" s="1"/>
  <c r="G3" i="5"/>
  <c r="K4" i="8" s="1"/>
  <c r="H3" i="5"/>
  <c r="L4" i="8" s="1"/>
  <c r="I3" i="5"/>
  <c r="M4" i="8" s="1"/>
  <c r="J3" i="5"/>
  <c r="N4" i="8" s="1"/>
  <c r="K3" i="5"/>
  <c r="O4" i="8" s="1"/>
  <c r="L3" i="5"/>
  <c r="P4" i="8" s="1"/>
  <c r="C3" i="5"/>
  <c r="G4" i="8" s="1"/>
  <c r="H10" i="8" l="1"/>
  <c r="K10" i="8"/>
  <c r="I10" i="8"/>
  <c r="I14" i="8"/>
  <c r="M10" i="8"/>
  <c r="M14" i="8"/>
  <c r="N10" i="8"/>
  <c r="J14" i="8"/>
  <c r="J10" i="8"/>
  <c r="J9" i="8"/>
  <c r="H9" i="8"/>
  <c r="K14" i="8"/>
  <c r="M8" i="8"/>
  <c r="O8" i="8"/>
  <c r="K8" i="8"/>
  <c r="L39" i="5"/>
  <c r="H8" i="8"/>
  <c r="K12" i="8"/>
  <c r="M12" i="8"/>
  <c r="J12" i="8"/>
  <c r="O10" i="8"/>
  <c r="O12" i="8"/>
  <c r="P10" i="8"/>
  <c r="P13" i="8"/>
  <c r="L13" i="8"/>
  <c r="M13" i="8"/>
  <c r="I13" i="8"/>
  <c r="N13" i="8"/>
  <c r="L12" i="8"/>
  <c r="P12" i="8"/>
  <c r="K13" i="8"/>
  <c r="I12" i="8"/>
  <c r="I8" i="8"/>
  <c r="L8" i="8"/>
  <c r="P8" i="8"/>
  <c r="N12" i="8"/>
  <c r="J8" i="8"/>
  <c r="O13" i="8"/>
  <c r="L9" i="8"/>
  <c r="P9" i="8"/>
  <c r="N9" i="8"/>
  <c r="K9" i="8"/>
  <c r="E39" i="5"/>
  <c r="J39" i="5"/>
  <c r="I39" i="5"/>
  <c r="D39" i="5"/>
  <c r="H39" i="5"/>
  <c r="F39" i="5"/>
  <c r="K39" i="5"/>
  <c r="G39" i="5"/>
  <c r="F19" i="1" l="1"/>
  <c r="F12" i="1"/>
  <c r="D19" i="1"/>
  <c r="E19" i="1"/>
  <c r="G19" i="1"/>
  <c r="H19" i="1"/>
  <c r="I19" i="1"/>
  <c r="J19" i="1"/>
  <c r="K19" i="1"/>
  <c r="C19" i="1"/>
  <c r="D12" i="1"/>
  <c r="E12" i="1"/>
  <c r="G12" i="1"/>
  <c r="H12" i="1"/>
  <c r="I12" i="1"/>
  <c r="J12" i="1"/>
  <c r="K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 Agustin Juiz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Con acreditación de haberes el costo es $1560,30</t>
        </r>
      </text>
    </comment>
    <comment ref="F17" authorId="0" shapeId="0" xr:uid="{00000000-0006-0000-0300-000002000000}">
      <text>
        <r>
          <rPr>
            <sz val="9"/>
            <color indexed="81"/>
            <rFont val="Tahoma"/>
            <family val="2"/>
          </rPr>
          <t>Se pueden canjear puntos "Quiero" por millas.</t>
        </r>
      </text>
    </comment>
    <comment ref="H17" authorId="0" shapeId="0" xr:uid="{00000000-0006-0000-0300-000003000000}">
      <text>
        <r>
          <rPr>
            <sz val="9"/>
            <color indexed="81"/>
            <rFont val="Tahoma"/>
            <family val="2"/>
          </rPr>
          <t>Se canjean puntos de Macro Premia</t>
        </r>
      </text>
    </comment>
    <comment ref="L19" authorId="0" shapeId="0" xr:uid="{00000000-0006-0000-0300-000004000000}">
      <text>
        <r>
          <rPr>
            <sz val="9"/>
            <color indexed="81"/>
            <rFont val="Tahoma"/>
            <family val="2"/>
          </rPr>
          <t>Tiene la opción de ICBC Mall</t>
        </r>
      </text>
    </comment>
    <comment ref="C21" authorId="0" shapeId="0" xr:uid="{00000000-0006-0000-0300-000005000000}">
      <text>
        <r>
          <rPr>
            <sz val="9"/>
            <color indexed="81"/>
            <rFont val="Tahoma"/>
            <family val="2"/>
          </rPr>
          <t>Principalmente FB y Twitter. Rta estandarizada en Instagram</t>
        </r>
      </text>
    </comment>
    <comment ref="E21" authorId="0" shapeId="0" xr:uid="{00000000-0006-0000-0300-000006000000}">
      <text>
        <r>
          <rPr>
            <sz val="9"/>
            <color indexed="81"/>
            <rFont val="Tahoma"/>
            <family val="2"/>
          </rPr>
          <t>No posee Instagram, Ni Twitter. Solo FB con  minima interacción.</t>
        </r>
      </text>
    </comment>
    <comment ref="F21" authorId="0" shapeId="0" xr:uid="{00000000-0006-0000-0300-000007000000}">
      <text>
        <r>
          <rPr>
            <sz val="9"/>
            <color indexed="81"/>
            <rFont val="Tahoma"/>
            <family val="2"/>
          </rPr>
          <t>Instagram: Una cuenta especial para Galicia Eminent. Deriva siempre a FB y Twitter.
Los comentarios son negativos.</t>
        </r>
      </text>
    </comment>
    <comment ref="G21" authorId="0" shapeId="0" xr:uid="{00000000-0006-0000-0300-000008000000}">
      <text>
        <r>
          <rPr>
            <sz val="9"/>
            <color indexed="81"/>
            <rFont val="Tahoma"/>
            <family val="2"/>
          </rPr>
          <t>Altisima interacción personalizada.</t>
        </r>
      </text>
    </comment>
    <comment ref="H21" authorId="0" shapeId="0" xr:uid="{00000000-0006-0000-0300-000009000000}">
      <text>
        <r>
          <rPr>
            <sz val="9"/>
            <color indexed="81"/>
            <rFont val="Tahoma"/>
            <family val="2"/>
          </rPr>
          <t>Interacción en FB e Instagram. No posee cuenta de Twitter</t>
        </r>
      </text>
    </comment>
    <comment ref="I21" authorId="0" shapeId="0" xr:uid="{00000000-0006-0000-0300-00000A000000}">
      <text>
        <r>
          <rPr>
            <sz val="9"/>
            <color indexed="81"/>
            <rFont val="Tahoma"/>
            <family val="2"/>
          </rPr>
          <t>Gran cantidad de comentarios negativos.</t>
        </r>
      </text>
    </comment>
    <comment ref="J21" authorId="0" shapeId="0" xr:uid="{00000000-0006-0000-0300-00000B000000}">
      <text>
        <r>
          <rPr>
            <sz val="9"/>
            <color indexed="81"/>
            <rFont val="Tahoma"/>
            <family val="2"/>
          </rPr>
          <t>Poca interacción en Twitter.
Mayor interacción en Instagram y FB</t>
        </r>
      </text>
    </comment>
    <comment ref="K21" authorId="0" shapeId="0" xr:uid="{00000000-0006-0000-0300-00000C000000}">
      <text>
        <r>
          <rPr>
            <sz val="9"/>
            <color indexed="81"/>
            <rFont val="Tahoma"/>
            <family val="2"/>
          </rPr>
          <t>Lo insultos en Twitter son una constante.</t>
        </r>
      </text>
    </comment>
    <comment ref="C33" authorId="0" shapeId="0" xr:uid="{00000000-0006-0000-0300-00000D000000}">
      <text>
        <r>
          <rPr>
            <sz val="9"/>
            <color indexed="81"/>
            <rFont val="Tahoma"/>
            <family val="2"/>
          </rPr>
          <t>Ventaja competitiva: No paga IVA</t>
        </r>
      </text>
    </comment>
    <comment ref="F33" authorId="0" shapeId="0" xr:uid="{00000000-0006-0000-0300-00000E000000}">
      <text>
        <r>
          <rPr>
            <sz val="9"/>
            <color indexed="81"/>
            <rFont val="Tahoma"/>
            <family val="2"/>
          </rPr>
          <t>CFT más bajo para clientes signature. Para el resto de los clientes alcanza hasta el 114%</t>
        </r>
      </text>
    </comment>
  </commentList>
</comments>
</file>

<file path=xl/sharedStrings.xml><?xml version="1.0" encoding="utf-8"?>
<sst xmlns="http://schemas.openxmlformats.org/spreadsheetml/2006/main" count="461" uniqueCount="238">
  <si>
    <t>Oportunidades</t>
  </si>
  <si>
    <t>Amenazas</t>
  </si>
  <si>
    <t>A1</t>
  </si>
  <si>
    <t>A2</t>
  </si>
  <si>
    <t>A3</t>
  </si>
  <si>
    <t>A4</t>
  </si>
  <si>
    <t>Fortalezas</t>
  </si>
  <si>
    <t>F1</t>
  </si>
  <si>
    <t>F2</t>
  </si>
  <si>
    <t>F3</t>
  </si>
  <si>
    <t>Suma</t>
  </si>
  <si>
    <t>Debilidades</t>
  </si>
  <si>
    <t>D1</t>
  </si>
  <si>
    <t>D2</t>
  </si>
  <si>
    <t>D3</t>
  </si>
  <si>
    <t>Puntuación de incidencias o impactos</t>
  </si>
  <si>
    <t>Ninguna</t>
  </si>
  <si>
    <t>Baja</t>
  </si>
  <si>
    <t>Media</t>
  </si>
  <si>
    <t>Alta</t>
  </si>
  <si>
    <t>Muy Alta</t>
  </si>
  <si>
    <t>Trayectoria de 200 años</t>
  </si>
  <si>
    <t>Entidad estatal y autarquica</t>
  </si>
  <si>
    <t>Base de clientes cautivos</t>
  </si>
  <si>
    <t>F4</t>
  </si>
  <si>
    <t>Exensiones impositivas</t>
  </si>
  <si>
    <t>F5</t>
  </si>
  <si>
    <t>Precios más bajos del mercado</t>
  </si>
  <si>
    <t>Reacción lenta por la burocracia</t>
  </si>
  <si>
    <t>Gran cobertura física</t>
  </si>
  <si>
    <t>F6</t>
  </si>
  <si>
    <t>Imagen del Banco en el segmento Premium</t>
  </si>
  <si>
    <t>Poco conocimiento del cliente</t>
  </si>
  <si>
    <t>D4</t>
  </si>
  <si>
    <t>Atención/ CX</t>
  </si>
  <si>
    <t>Poca diferenciación de producto</t>
  </si>
  <si>
    <t>D5</t>
  </si>
  <si>
    <t>Margen para subir el precio del servicio</t>
  </si>
  <si>
    <t>"Transparencia" como valor agregado</t>
  </si>
  <si>
    <t>Tecnología digital como potenciador del negocio financiero</t>
  </si>
  <si>
    <t>O1</t>
  </si>
  <si>
    <t>O2</t>
  </si>
  <si>
    <t>O3</t>
  </si>
  <si>
    <t>O4</t>
  </si>
  <si>
    <t>O5</t>
  </si>
  <si>
    <t>Poner en el centro al cliente/Personalización</t>
  </si>
  <si>
    <t>Competidores con mayor know how en el segmento</t>
  </si>
  <si>
    <t>PM: Ampliación de la cartera de paquetes Black/Signature - Paquete "Logros"</t>
  </si>
  <si>
    <t>Caída de la actividad económica</t>
  </si>
  <si>
    <t>Alianzas con otro socios como fintechs y comercios</t>
  </si>
  <si>
    <t>Tasas de Interés</t>
  </si>
  <si>
    <t>D6</t>
  </si>
  <si>
    <t>Fuente: elaboración propia</t>
  </si>
  <si>
    <t>Productos/Servicios del mercado objetivo</t>
  </si>
  <si>
    <t>Servicio</t>
  </si>
  <si>
    <t>Marketing</t>
  </si>
  <si>
    <t>Ventas</t>
  </si>
  <si>
    <t>Banca Minorista</t>
  </si>
  <si>
    <t>Fondeo (depositos)</t>
  </si>
  <si>
    <t>Crédito</t>
  </si>
  <si>
    <t>Branding</t>
  </si>
  <si>
    <t>Soporte de ventas</t>
  </si>
  <si>
    <t>Canales de distribución</t>
  </si>
  <si>
    <t>Paquete "Logros"</t>
  </si>
  <si>
    <t>Operación: 35 - 45 minutos</t>
  </si>
  <si>
    <t>Programas de beneficios. No hay publicidad apuntada al segmento. La marca no es la elegida por el segmento</t>
  </si>
  <si>
    <t>Minimo soporte de ventas. No hay preventa ni call center o busqueda de prospectos ni otras tareas relacionadas.</t>
  </si>
  <si>
    <t>Sucursales y en menor medida equipos de venta. No se venden paquetes online</t>
  </si>
  <si>
    <t>Adquisición</t>
  </si>
  <si>
    <t>Identificación del cliente target. Ofrecimiento de alternativas. Precio. Bajo indice de cross selling de productos. No estrategia de venta</t>
  </si>
  <si>
    <t>Tarjetas de crédito (Visa Signature y Mastercard Black) + Cuenta cte, única $ y U$s, y comitente</t>
  </si>
  <si>
    <t>Cobros</t>
  </si>
  <si>
    <t>Débito en cuenta</t>
  </si>
  <si>
    <t>Servicio idéntico para todos los segmentos. No hay seguimiento</t>
  </si>
  <si>
    <t>Cadena de valor para venta de paquete "Logros"</t>
  </si>
  <si>
    <t>Asuntos Judiciales</t>
  </si>
  <si>
    <t>Recupero de deudas</t>
  </si>
  <si>
    <t>Banca Institucional</t>
  </si>
  <si>
    <t>Desarrollo de producto</t>
  </si>
  <si>
    <t>Inteligencia Comercial</t>
  </si>
  <si>
    <t>Productos</t>
  </si>
  <si>
    <t>Segmentos</t>
  </si>
  <si>
    <t>Transformación digital e innovación</t>
  </si>
  <si>
    <t>Red Comercial y soporte del negocio</t>
  </si>
  <si>
    <t>Canales</t>
  </si>
  <si>
    <t>Red Comercial</t>
  </si>
  <si>
    <t>Subgerencias generales</t>
  </si>
  <si>
    <t>Comercialización y créditos</t>
  </si>
  <si>
    <t>Asuntos Legales</t>
  </si>
  <si>
    <t>Dependencias</t>
  </si>
  <si>
    <t>BPBA</t>
  </si>
  <si>
    <t>Credicoop</t>
  </si>
  <si>
    <t>Galicia</t>
  </si>
  <si>
    <t>Macro</t>
  </si>
  <si>
    <t>Supervielle</t>
  </si>
  <si>
    <t>HSBC</t>
  </si>
  <si>
    <t>ICBC</t>
  </si>
  <si>
    <t>BBVA</t>
  </si>
  <si>
    <t>Atención online</t>
  </si>
  <si>
    <t>Costo mensual Paquetes premium</t>
  </si>
  <si>
    <t>Nación</t>
  </si>
  <si>
    <t>Paquetes Premium</t>
  </si>
  <si>
    <t>Tarjeta de crédito Mastercard Black</t>
  </si>
  <si>
    <t>Cuenta única</t>
  </si>
  <si>
    <t>Caja de ahorro U$s</t>
  </si>
  <si>
    <t>Aplicaciones móbiles (homebanking)</t>
  </si>
  <si>
    <t>Programa de beneficios</t>
  </si>
  <si>
    <t>Millas</t>
  </si>
  <si>
    <t>Puntos</t>
  </si>
  <si>
    <t>si</t>
  </si>
  <si>
    <t>no</t>
  </si>
  <si>
    <t>TNA</t>
  </si>
  <si>
    <t xml:space="preserve">TNA </t>
  </si>
  <si>
    <t>CFT</t>
  </si>
  <si>
    <t>Tarjeta de débito</t>
  </si>
  <si>
    <t>Caja de ahorro Euros</t>
  </si>
  <si>
    <t>Descuentos exclusivos</t>
  </si>
  <si>
    <t>Cuenta custodia</t>
  </si>
  <si>
    <t>Sucursal</t>
  </si>
  <si>
    <t>Asesoramiento financiero</t>
  </si>
  <si>
    <t>Atención personalizada</t>
  </si>
  <si>
    <t>Telefónica</t>
  </si>
  <si>
    <t>Tarjeta de crédito Visa Signature/Black</t>
  </si>
  <si>
    <t>Tarjeta de crédito Cabal</t>
  </si>
  <si>
    <t>Tarjeta de crédito American Express Black</t>
  </si>
  <si>
    <t>Costo Anual paquetes premium</t>
  </si>
  <si>
    <t>Red comercial fisica (Sucursales)</t>
  </si>
  <si>
    <t>CABA</t>
  </si>
  <si>
    <t>Buenos Aires</t>
  </si>
  <si>
    <t>Resto del país</t>
  </si>
  <si>
    <t>Santander Río</t>
  </si>
  <si>
    <t>Total Gran Buenos Aires</t>
  </si>
  <si>
    <t>D7</t>
  </si>
  <si>
    <t>Hasta 2 TC</t>
  </si>
  <si>
    <t>A</t>
  </si>
  <si>
    <t>B</t>
  </si>
  <si>
    <t>Ingreso mínimo</t>
  </si>
  <si>
    <t>Interacción en redes sociales (A = permanente o B = poco fluida o nula)</t>
  </si>
  <si>
    <t>Total</t>
  </si>
  <si>
    <t>Visa</t>
  </si>
  <si>
    <t>Cabal</t>
  </si>
  <si>
    <t>Maestro</t>
  </si>
  <si>
    <t>TEA</t>
  </si>
  <si>
    <t>No especif.</t>
  </si>
  <si>
    <t>Poco conocimiento del cliente. No hay segmentación en profundiad</t>
  </si>
  <si>
    <t>Logros</t>
  </si>
  <si>
    <t>Paquete</t>
  </si>
  <si>
    <t>Premium World</t>
  </si>
  <si>
    <t>Violeta</t>
  </si>
  <si>
    <t>Eminent</t>
  </si>
  <si>
    <t>Insignia</t>
  </si>
  <si>
    <t>Macro Selecta Superior</t>
  </si>
  <si>
    <t>Identite Black</t>
  </si>
  <si>
    <t>Premier Black</t>
  </si>
  <si>
    <t>Exclusive Banking Black</t>
  </si>
  <si>
    <t>Select Black</t>
  </si>
  <si>
    <t>Cuenta Corriente</t>
  </si>
  <si>
    <t>Caja de Ahorro U$s</t>
  </si>
  <si>
    <t>Cuenta Comitente</t>
  </si>
  <si>
    <t>Visa Signature</t>
  </si>
  <si>
    <t>MasterCard Black</t>
  </si>
  <si>
    <t>Factores a tener en cuenta:</t>
  </si>
  <si>
    <t xml:space="preserve">Precio Actual: no es posible subirlo de una vez. En caso de hacerlo hay que adoptar una pólitica gradual </t>
  </si>
  <si>
    <t>No es posible brindar el servicio de un banco premium.</t>
  </si>
  <si>
    <t>Cuánto más caros que BPBA son el resto de los bancos?</t>
  </si>
  <si>
    <t>Hay margen para subir el precio y mejorar el servicio? SI</t>
  </si>
  <si>
    <t>Los clientes, van a estar dispuestos a pagarlo?</t>
  </si>
  <si>
    <t>Cuánto más caro es comprar los productos del paquete por separado?</t>
  </si>
  <si>
    <t>Hasta donde lo permite la politica interna del banco?</t>
  </si>
  <si>
    <t>Simulación Aum. Precio</t>
  </si>
  <si>
    <t>Tendría que mejorar el servicio e ir a perdida un tiempo mientras va subiendo precio</t>
  </si>
  <si>
    <t>Precio "Logros" BPBA</t>
  </si>
  <si>
    <t>Aún Banco Nación siendo público, es un 52% más caro que Banco Provincia</t>
  </si>
  <si>
    <t>Hay bancos que deberían cobrar menos que banco Provincia y aún con un aumento del 70% en el precio, siguen siendo más caros.</t>
  </si>
  <si>
    <t>Sensibilidad - precio del segmento</t>
  </si>
  <si>
    <t>Precio paquete</t>
  </si>
  <si>
    <t>Precio Productos ind.</t>
  </si>
  <si>
    <t>Escenarios</t>
  </si>
  <si>
    <t>Cómo serían los ingresos entonces?</t>
  </si>
  <si>
    <t>Una proyección de incremento del 10% de la cartera Premium</t>
  </si>
  <si>
    <t>Una proyección de incremento del 20% de la cartera Premium</t>
  </si>
  <si>
    <t>Una proyección de incremento del 30% de la cartera Premium</t>
  </si>
  <si>
    <t>Escenarios a precio actual</t>
  </si>
  <si>
    <t>Evolución historica</t>
  </si>
  <si>
    <t>Identificación de clientes potenciales del segmento a traves de base de datos interna.</t>
  </si>
  <si>
    <t>Posventa</t>
  </si>
  <si>
    <t>Servicio diferencial en atención. Lineas directas y prioridad en sucursal. Alta ponderación del canal online</t>
  </si>
  <si>
    <t>Paquete "Logros" + servicio de posventa y adicionales correspondientes al segmento</t>
  </si>
  <si>
    <t xml:space="preserve">Operaciones online y preventa: El tiempo depende de las consultas del cliente. Canal sucursal: 30 - 35 min </t>
  </si>
  <si>
    <t>Cadena de valor optimizada para retención de clientes del segmento "Logros"</t>
  </si>
  <si>
    <t>Publicidad y notificaciones enfocadas solo en cartera interna, a traves de BIP y newsletter.</t>
  </si>
  <si>
    <t>Sucursales y en menor medida equipos de venta. Se impulsa a traves de marketing el alta del paquete a traves de BIP.</t>
  </si>
  <si>
    <t>Exensiones impositivas: Tasas y precios más bajos del mercado</t>
  </si>
  <si>
    <t>Base de clientes: más de 3.280.000 clientes capaces de generar rentabilidad</t>
  </si>
  <si>
    <t>Posicionamiento del Banco en el segmento Premium</t>
  </si>
  <si>
    <t>Alianzas comerciales</t>
  </si>
  <si>
    <t>Margen para variar el precio y calidad de servicio</t>
  </si>
  <si>
    <r>
      <t xml:space="preserve">M a t r i z   F O D A </t>
    </r>
    <r>
      <rPr>
        <b/>
        <sz val="9"/>
        <color theme="1"/>
        <rFont val="Arial"/>
        <family val="2"/>
      </rPr>
      <t>(Enfocada en cartera de clientes interna)</t>
    </r>
  </si>
  <si>
    <t>Competidores con mejor posicionamiento en el segmento</t>
  </si>
  <si>
    <t>Administración del riesgo estandarizada</t>
  </si>
  <si>
    <t>Nula capacitación del personal para atención del segmento</t>
  </si>
  <si>
    <t xml:space="preserve">Diseñar un modelo de atención personalizada y haciendo seguimiento del cliente de determinadas sucursales. Implica capacitar comerciales e incluso la creación de un departamento específico para ese fin (O1, O2, O3, F2, F3). </t>
  </si>
  <si>
    <t>Factores Internos</t>
  </si>
  <si>
    <t>CX (canal online y canal tradicional)</t>
  </si>
  <si>
    <t>Nuevos modelos de negocios (Distribución y comunicación)</t>
  </si>
  <si>
    <t>Consumidor más informado y selectivo. Busqueda de practicidad</t>
  </si>
  <si>
    <t>Solidez de banco de estado con 200 años de historia</t>
  </si>
  <si>
    <t>Mostrar valores claros a traves de la atención. Asesoramiento real y transparente apuntando a fortalecer el LTV (D3, D4, O1, O2)</t>
  </si>
  <si>
    <t>Mejorar sustancialmente la experiencia del consumidor. Customer journey con la menor cantidad de pain points posibles. Se busca eliminar fricciones (D1, D2, D3, O3)</t>
  </si>
  <si>
    <t>Capacitación del personal asignado, apuntando a crear asesores capaces de resolver cualquier inquietud del segmento (D7, D5, O1, O2)</t>
  </si>
  <si>
    <t>Creación de servicio de atención diferenciado con el foco puesto en el cliente. (O1,O2,O3, O4, O5,F1, F2, F3, F5)</t>
  </si>
  <si>
    <t xml:space="preserve"> Diseñar productos a medida y brindarle la propuesta de valor que necesita. De "segmentación" a "personalización". Se incluyen los programas de beneficios segmentados (O2, O3, O4, O5, F2, F3)</t>
  </si>
  <si>
    <t>Mantener esquema de precios bajos brindando un servicio semejante al de otras entidades (A2, F2, F4).</t>
  </si>
  <si>
    <t>Crear el competidor más agresivo que podamos imaginar e intentar predecir sus pasos para convertirnos en el (A1, A4, F2, F4).</t>
  </si>
  <si>
    <t>Buscar el mejor equilibrio entre los público y lo privado. extrema relevancia al rol comercial (D1, A4)</t>
  </si>
  <si>
    <t>Promocionar la diferenciación del servicio netamente enfocada en el cliente (A1, D3, D4, D5).</t>
  </si>
  <si>
    <t>Gran cobertura física e infraestructura técnica</t>
  </si>
  <si>
    <t>Asesoramiento online: el banco posee una enorme capacidad para generar contenido (cursos internos en video). Se propone realizar la misma acción pero enfocada al público a traves de los canales digitales con el objetivo de hacer docencia (O1, O2, O3, F3)</t>
  </si>
  <si>
    <t>Lograr un vinculo más emocional con los clientes (A1, D4, D5, D7)</t>
  </si>
  <si>
    <t>Buscar mayor diferenciación del servicio a traves del conocimiento del cliente. Realizar estudios de mercado de tipo cualitativo. Adicionalmente se incorpora el social media y otras herramientas tecnológicas (D4, D5, O1, O3, O5)</t>
  </si>
  <si>
    <t>Fortalecer la imagen institucional a través del servicio (D2, D5, A1)</t>
  </si>
  <si>
    <t>Igualar ciertas estrategias de los competidores: Ej: límites de tarjetas de crédito (D2, D3, D6, A1)</t>
  </si>
  <si>
    <t>Reacción lenta</t>
  </si>
  <si>
    <t>Se proponen análisis de riesgo diferenciados en el segmento de Altas rentas. Se establecen subsegmentos dentro del mismo (O1, O2, D1, D6)</t>
  </si>
  <si>
    <t>Apalancarse en la sólida trayectoria del banco junto a las mejoras propuestas en el marketing mix. (O2, O5, D2, D3, D4, D5).</t>
  </si>
  <si>
    <t>Mejorar los canales digitales BIP y BIP Móvil a través de estudios cualitativos, buscando simplicidad y practicidad. Reduce la cantidad de público en sucursal (O1, O3, D2, D3)</t>
  </si>
  <si>
    <t>Incrementar las colocaciones de prodcutos de forma interna antes estratificar adquisición por fuera del banco (A1, A4, F2, F3)</t>
  </si>
  <si>
    <t>Convenios comerciales</t>
  </si>
  <si>
    <t>Mejorar los programas de beneficios acorde al segmento en función de estudios cualitativos -focus groups, entrevistas en profundidad en forma continua- (A1, F3, F5)</t>
  </si>
  <si>
    <r>
      <t xml:space="preserve">El tiempo: </t>
    </r>
    <r>
      <rPr>
        <sz val="12"/>
        <color theme="1"/>
        <rFont val="Arial"/>
        <family val="2"/>
      </rPr>
      <t>Cambios cada vez más rápidos</t>
    </r>
  </si>
  <si>
    <r>
      <t xml:space="preserve">Infraestructura: </t>
    </r>
    <r>
      <rPr>
        <sz val="11"/>
        <color theme="0"/>
        <rFont val="Arial"/>
        <family val="2"/>
      </rPr>
      <t>estructura vertical y toma de decisiones centralizada, dependiendo principalmente de las Subgerencias generales de desarrollo del área de producto, y área de red comercial y soporte del negocio</t>
    </r>
  </si>
  <si>
    <r>
      <t xml:space="preserve">Gestión de riesgo: </t>
    </r>
    <r>
      <rPr>
        <sz val="11"/>
        <color theme="0"/>
        <rFont val="Arial"/>
        <family val="2"/>
      </rPr>
      <t>Nuevo estandar de riesgo para segmento premium. Brinda practicidad al cliente y al banco. Monitoreo continuo en el back</t>
    </r>
  </si>
  <si>
    <r>
      <t xml:space="preserve">Desarrollo tecnológico: </t>
    </r>
    <r>
      <rPr>
        <sz val="11"/>
        <color theme="0"/>
        <rFont val="Arial"/>
        <family val="2"/>
      </rPr>
      <t>foco puesto en el cliente. Mejora de las plataformas digitales en función de estudios complementarios buscando simplicidad.</t>
    </r>
  </si>
  <si>
    <r>
      <t xml:space="preserve">RRHH: </t>
    </r>
    <r>
      <rPr>
        <sz val="11"/>
        <color theme="0"/>
        <rFont val="Arial"/>
        <family val="2"/>
      </rPr>
      <t>Perfiles adecuados para atención del segmento. De vendedores a asesores.</t>
    </r>
  </si>
  <si>
    <r>
      <t xml:space="preserve">Gestión de riesgo: </t>
    </r>
    <r>
      <rPr>
        <sz val="11"/>
        <color theme="0"/>
        <rFont val="Arial"/>
        <family val="2"/>
      </rPr>
      <t>abarca distintos riesgos. Desde el operacional hasta el de mora. Se gestiona rigurosamente.  Autorizaciones constantes para operaciones habituales. Ciertos limites bajos impiden competir en el segmento individuos.</t>
    </r>
  </si>
  <si>
    <r>
      <t xml:space="preserve">Desarrollo tecnológico: </t>
    </r>
    <r>
      <rPr>
        <sz val="11"/>
        <color theme="0"/>
        <rFont val="Arial"/>
        <family val="2"/>
      </rPr>
      <t>el desarrollo tecnologico es continuo y rodea al producto. Resta automatizar procesos y un mayor nivel de digitalización del lado del cliente y el interno. Adicionalmente deben mejorarse las plataformas digitales</t>
    </r>
  </si>
  <si>
    <r>
      <t xml:space="preserve">RRHH: </t>
    </r>
    <r>
      <rPr>
        <sz val="11"/>
        <color theme="0"/>
        <rFont val="Arial"/>
        <family val="2"/>
      </rPr>
      <t>No se busca identificar a los perfiles más adecuados. Poca capacitación sobre asesoramiento específico del producto. Programas de incentivos</t>
    </r>
  </si>
  <si>
    <t xml:space="preserve">Cuenta Corriente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</si>
</sst>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5" borderId="0" xfId="0" applyFont="1" applyFill="1" applyBorder="1"/>
    <xf numFmtId="0" fontId="1" fillId="0" borderId="0" xfId="0" applyFont="1" applyAlignment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7" xfId="0" applyFont="1" applyBorder="1"/>
    <xf numFmtId="0" fontId="2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2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6" borderId="9" xfId="0" applyFont="1" applyFill="1" applyBorder="1"/>
    <xf numFmtId="0" fontId="3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7" borderId="0" xfId="0" applyFont="1" applyFill="1"/>
    <xf numFmtId="0" fontId="3" fillId="7" borderId="2" xfId="0" applyFont="1" applyFill="1" applyBorder="1"/>
    <xf numFmtId="0" fontId="3" fillId="7" borderId="0" xfId="0" applyFont="1" applyFill="1" applyBorder="1"/>
    <xf numFmtId="0" fontId="3" fillId="7" borderId="17" xfId="0" applyFont="1" applyFill="1" applyBorder="1"/>
    <xf numFmtId="0" fontId="3" fillId="7" borderId="18" xfId="0" applyFont="1" applyFill="1" applyBorder="1"/>
    <xf numFmtId="0" fontId="3" fillId="7" borderId="6" xfId="0" applyFont="1" applyFill="1" applyBorder="1"/>
    <xf numFmtId="0" fontId="3" fillId="7" borderId="3" xfId="0" applyFont="1" applyFill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7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7" borderId="0" xfId="0" applyFill="1"/>
    <xf numFmtId="0" fontId="1" fillId="0" borderId="2" xfId="0" applyFont="1" applyBorder="1" applyAlignment="1"/>
    <xf numFmtId="0" fontId="1" fillId="0" borderId="19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0" fillId="7" borderId="0" xfId="0" applyFill="1" applyBorder="1"/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0" xfId="0" applyFont="1"/>
    <xf numFmtId="166" fontId="1" fillId="0" borderId="0" xfId="1" applyFont="1" applyAlignment="1">
      <alignment horizontal="center"/>
    </xf>
    <xf numFmtId="0" fontId="3" fillId="0" borderId="0" xfId="0" applyFont="1"/>
    <xf numFmtId="0" fontId="1" fillId="0" borderId="4" xfId="0" applyFont="1" applyBorder="1"/>
    <xf numFmtId="167" fontId="3" fillId="0" borderId="4" xfId="1" applyNumberFormat="1" applyFont="1" applyBorder="1"/>
    <xf numFmtId="166" fontId="1" fillId="0" borderId="0" xfId="1" applyFont="1"/>
    <xf numFmtId="166" fontId="1" fillId="0" borderId="4" xfId="1" applyFont="1" applyBorder="1"/>
    <xf numFmtId="10" fontId="7" fillId="0" borderId="0" xfId="2" applyNumberFormat="1" applyFont="1"/>
    <xf numFmtId="9" fontId="1" fillId="0" borderId="0" xfId="0" applyNumberFormat="1" applyFont="1"/>
    <xf numFmtId="10" fontId="1" fillId="0" borderId="0" xfId="2" applyNumberFormat="1" applyFont="1"/>
    <xf numFmtId="0" fontId="0" fillId="0" borderId="4" xfId="0" applyBorder="1"/>
    <xf numFmtId="166" fontId="3" fillId="0" borderId="4" xfId="0" applyNumberFormat="1" applyFont="1" applyBorder="1"/>
    <xf numFmtId="9" fontId="0" fillId="0" borderId="0" xfId="2" applyFont="1"/>
    <xf numFmtId="1" fontId="0" fillId="0" borderId="0" xfId="0" applyNumberFormat="1"/>
    <xf numFmtId="10" fontId="0" fillId="0" borderId="0" xfId="2" applyNumberFormat="1" applyFont="1"/>
    <xf numFmtId="43" fontId="1" fillId="0" borderId="0" xfId="3" applyFont="1" applyBorder="1" applyAlignment="1">
      <alignment horizontal="center"/>
    </xf>
    <xf numFmtId="43" fontId="0" fillId="0" borderId="0" xfId="3" applyFont="1" applyBorder="1"/>
    <xf numFmtId="43" fontId="0" fillId="0" borderId="0" xfId="3" applyFont="1"/>
    <xf numFmtId="0" fontId="8" fillId="7" borderId="0" xfId="0" applyFont="1" applyFill="1" applyBorder="1" applyAlignment="1">
      <alignment vertical="center"/>
    </xf>
    <xf numFmtId="0" fontId="9" fillId="7" borderId="0" xfId="0" applyFont="1" applyFill="1"/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1" fillId="6" borderId="52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6" borderId="52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7" borderId="0" xfId="0" applyFont="1" applyFill="1"/>
    <xf numFmtId="0" fontId="20" fillId="0" borderId="4" xfId="0" applyFont="1" applyBorder="1"/>
    <xf numFmtId="0" fontId="21" fillId="9" borderId="1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8" fillId="0" borderId="6" xfId="0" applyFont="1" applyBorder="1" applyAlignment="1">
      <alignment horizontal="left"/>
    </xf>
    <xf numFmtId="165" fontId="22" fillId="0" borderId="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165" fontId="22" fillId="0" borderId="3" xfId="0" applyNumberFormat="1" applyFont="1" applyFill="1" applyBorder="1" applyAlignment="1">
      <alignment horizontal="center" vertical="center" wrapText="1"/>
    </xf>
    <xf numFmtId="0" fontId="19" fillId="0" borderId="2" xfId="0" applyFont="1" applyBorder="1"/>
    <xf numFmtId="0" fontId="8" fillId="10" borderId="18" xfId="0" applyFont="1" applyFill="1" applyBorder="1" applyAlignment="1">
      <alignment horizontal="left"/>
    </xf>
    <xf numFmtId="0" fontId="8" fillId="10" borderId="1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left"/>
    </xf>
    <xf numFmtId="0" fontId="12" fillId="7" borderId="21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center"/>
    </xf>
    <xf numFmtId="0" fontId="12" fillId="7" borderId="51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left"/>
    </xf>
    <xf numFmtId="0" fontId="12" fillId="7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left" wrapText="1"/>
    </xf>
    <xf numFmtId="0" fontId="12" fillId="7" borderId="2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167" fontId="12" fillId="7" borderId="2" xfId="1" applyNumberFormat="1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10" fontId="12" fillId="7" borderId="2" xfId="0" applyNumberFormat="1" applyFont="1" applyFill="1" applyBorder="1" applyAlignment="1">
      <alignment horizontal="center"/>
    </xf>
    <xf numFmtId="9" fontId="12" fillId="7" borderId="2" xfId="0" applyNumberFormat="1" applyFont="1" applyFill="1" applyBorder="1" applyAlignment="1">
      <alignment horizontal="center"/>
    </xf>
    <xf numFmtId="0" fontId="19" fillId="7" borderId="0" xfId="0" applyFont="1" applyFill="1" applyAlignment="1"/>
    <xf numFmtId="0" fontId="8" fillId="7" borderId="0" xfId="0" applyFont="1" applyFill="1" applyBorder="1" applyAlignment="1">
      <alignment horizontal="left"/>
    </xf>
    <xf numFmtId="0" fontId="23" fillId="7" borderId="0" xfId="0" applyFont="1" applyFill="1"/>
    <xf numFmtId="0" fontId="9" fillId="7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6" fillId="11" borderId="28" xfId="0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16" fillId="11" borderId="38" xfId="0" applyFont="1" applyFill="1" applyBorder="1" applyAlignment="1">
      <alignment horizontal="center" vertical="center" wrapText="1"/>
    </xf>
    <xf numFmtId="0" fontId="16" fillId="11" borderId="44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39" xfId="0" applyFont="1" applyFill="1" applyBorder="1" applyAlignment="1">
      <alignment horizontal="center" vertical="center" wrapText="1"/>
    </xf>
    <xf numFmtId="0" fontId="16" fillId="11" borderId="3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theme="5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2</xdr:row>
      <xdr:rowOff>2</xdr:rowOff>
    </xdr:from>
    <xdr:to>
      <xdr:col>9</xdr:col>
      <xdr:colOff>571499</xdr:colOff>
      <xdr:row>10</xdr:row>
      <xdr:rowOff>904875</xdr:rowOff>
    </xdr:to>
    <xdr:sp macro="" textlink="">
      <xdr:nvSpPr>
        <xdr:cNvPr id="6" name="Triángulo isóscele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6534150" y="2362201"/>
          <a:ext cx="4505323" cy="561975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9525</xdr:colOff>
      <xdr:row>3</xdr:row>
      <xdr:rowOff>476251</xdr:rowOff>
    </xdr:from>
    <xdr:to>
      <xdr:col>9</xdr:col>
      <xdr:colOff>314325</xdr:colOff>
      <xdr:row>9</xdr:row>
      <xdr:rowOff>952501</xdr:rowOff>
    </xdr:to>
    <xdr:sp macro="" textlink="">
      <xdr:nvSpPr>
        <xdr:cNvPr id="7" name="Triángulo isóscel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5400000">
          <a:off x="7343775" y="2505076"/>
          <a:ext cx="2628900" cy="3048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218357</xdr:colOff>
      <xdr:row>8</xdr:row>
      <xdr:rowOff>192708</xdr:rowOff>
    </xdr:from>
    <xdr:to>
      <xdr:col>9</xdr:col>
      <xdr:colOff>396850</xdr:colOff>
      <xdr:row>9</xdr:row>
      <xdr:rowOff>682076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17097471">
          <a:off x="8373482" y="3181833"/>
          <a:ext cx="860843" cy="17849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AR" sz="1100" b="1">
              <a:solidFill>
                <a:sysClr val="windowText" lastClr="000000"/>
              </a:solidFill>
            </a:rPr>
            <a:t>Margen</a:t>
          </a:r>
        </a:p>
      </xdr:txBody>
    </xdr:sp>
    <xdr:clientData/>
  </xdr:twoCellAnchor>
  <xdr:twoCellAnchor>
    <xdr:from>
      <xdr:col>9</xdr:col>
      <xdr:colOff>229951</xdr:colOff>
      <xdr:row>4</xdr:row>
      <xdr:rowOff>312429</xdr:rowOff>
    </xdr:from>
    <xdr:to>
      <xdr:col>9</xdr:col>
      <xdr:colOff>414909</xdr:colOff>
      <xdr:row>8</xdr:row>
      <xdr:rowOff>20747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4595920">
          <a:off x="8326396" y="2083884"/>
          <a:ext cx="984668" cy="1849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AR" sz="1100" b="1">
              <a:solidFill>
                <a:sysClr val="windowText" lastClr="000000"/>
              </a:solidFill>
            </a:rPr>
            <a:t>Margen</a:t>
          </a:r>
        </a:p>
      </xdr:txBody>
    </xdr:sp>
    <xdr:clientData/>
  </xdr:twoCellAnchor>
  <xdr:twoCellAnchor>
    <xdr:from>
      <xdr:col>9</xdr:col>
      <xdr:colOff>9524</xdr:colOff>
      <xdr:row>14</xdr:row>
      <xdr:rowOff>2</xdr:rowOff>
    </xdr:from>
    <xdr:to>
      <xdr:col>9</xdr:col>
      <xdr:colOff>571499</xdr:colOff>
      <xdr:row>22</xdr:row>
      <xdr:rowOff>1562103</xdr:rowOff>
    </xdr:to>
    <xdr:sp macro="" textlink="">
      <xdr:nvSpPr>
        <xdr:cNvPr id="14" name="Triángulo isóscele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5400000">
          <a:off x="6791324" y="7296152"/>
          <a:ext cx="4143376" cy="561975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9525</xdr:colOff>
      <xdr:row>16</xdr:row>
      <xdr:rowOff>266703</xdr:rowOff>
    </xdr:from>
    <xdr:to>
      <xdr:col>9</xdr:col>
      <xdr:colOff>314325</xdr:colOff>
      <xdr:row>22</xdr:row>
      <xdr:rowOff>485778</xdr:rowOff>
    </xdr:to>
    <xdr:sp macro="" textlink="">
      <xdr:nvSpPr>
        <xdr:cNvPr id="15" name="Triángulo isóscele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5400000">
          <a:off x="7753350" y="7439028"/>
          <a:ext cx="1962150" cy="3048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189540</xdr:colOff>
      <xdr:row>21</xdr:row>
      <xdr:rowOff>53087</xdr:rowOff>
    </xdr:from>
    <xdr:to>
      <xdr:col>9</xdr:col>
      <xdr:colOff>358291</xdr:colOff>
      <xdr:row>22</xdr:row>
      <xdr:rowOff>446391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17097471">
          <a:off x="8525939" y="8128263"/>
          <a:ext cx="640954" cy="16875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AR" sz="1100" b="1">
              <a:solidFill>
                <a:sysClr val="windowText" lastClr="000000"/>
              </a:solidFill>
            </a:rPr>
            <a:t>Margen</a:t>
          </a:r>
        </a:p>
      </xdr:txBody>
    </xdr:sp>
    <xdr:clientData/>
  </xdr:twoCellAnchor>
  <xdr:twoCellAnchor>
    <xdr:from>
      <xdr:col>9</xdr:col>
      <xdr:colOff>229951</xdr:colOff>
      <xdr:row>16</xdr:row>
      <xdr:rowOff>312429</xdr:rowOff>
    </xdr:from>
    <xdr:to>
      <xdr:col>9</xdr:col>
      <xdr:colOff>414909</xdr:colOff>
      <xdr:row>20</xdr:row>
      <xdr:rowOff>20747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rot="4452433">
          <a:off x="8478796" y="6979734"/>
          <a:ext cx="832268" cy="1849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AR" sz="1100" b="1">
              <a:solidFill>
                <a:sysClr val="windowText" lastClr="000000"/>
              </a:solidFill>
            </a:rPr>
            <a:t>Margen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47625</xdr:rowOff>
    </xdr:from>
    <xdr:to>
      <xdr:col>5</xdr:col>
      <xdr:colOff>28574</xdr:colOff>
      <xdr:row>11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49" y="47625"/>
          <a:ext cx="5934075" cy="2085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666750</xdr:colOff>
      <xdr:row>11</xdr:row>
      <xdr:rowOff>66675</xdr:rowOff>
    </xdr:from>
    <xdr:to>
      <xdr:col>4</xdr:col>
      <xdr:colOff>1581150</xdr:colOff>
      <xdr:row>16</xdr:row>
      <xdr:rowOff>114300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1428750" y="2162175"/>
          <a:ext cx="4791075" cy="1000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11</xdr:row>
      <xdr:rowOff>76200</xdr:rowOff>
    </xdr:from>
    <xdr:to>
      <xdr:col>4</xdr:col>
      <xdr:colOff>962025</xdr:colOff>
      <xdr:row>16</xdr:row>
      <xdr:rowOff>133350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5429250" y="2171700"/>
          <a:ext cx="17145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11</xdr:row>
      <xdr:rowOff>38100</xdr:rowOff>
    </xdr:from>
    <xdr:to>
      <xdr:col>3</xdr:col>
      <xdr:colOff>514350</xdr:colOff>
      <xdr:row>16</xdr:row>
      <xdr:rowOff>95250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3705225" y="2133600"/>
          <a:ext cx="17145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11</xdr:row>
      <xdr:rowOff>38100</xdr:rowOff>
    </xdr:from>
    <xdr:to>
      <xdr:col>2</xdr:col>
      <xdr:colOff>523875</xdr:colOff>
      <xdr:row>16</xdr:row>
      <xdr:rowOff>104775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2057400" y="2133600"/>
          <a:ext cx="352425" cy="1019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>
      <selection activeCell="D8" sqref="D8:H8"/>
    </sheetView>
  </sheetViews>
  <sheetFormatPr baseColWidth="10" defaultRowHeight="15" x14ac:dyDescent="0.25"/>
  <cols>
    <col min="2" max="2" width="36" customWidth="1"/>
    <col min="3" max="3" width="3.7109375" customWidth="1"/>
    <col min="4" max="4" width="12.42578125" customWidth="1"/>
    <col min="5" max="5" width="15.85546875" customWidth="1"/>
    <col min="6" max="6" width="13.28515625" customWidth="1"/>
    <col min="7" max="7" width="13.42578125" customWidth="1"/>
    <col min="8" max="8" width="15.85546875" customWidth="1"/>
    <col min="9" max="9" width="17.85546875" customWidth="1"/>
    <col min="10" max="10" width="12.42578125" customWidth="1"/>
    <col min="12" max="12" width="12.28515625" customWidth="1"/>
    <col min="13" max="13" width="11.42578125" style="38"/>
  </cols>
  <sheetData>
    <row r="1" spans="1:12" ht="15" customHeight="1" x14ac:dyDescent="0.25">
      <c r="A1" s="38"/>
      <c r="C1" s="72"/>
      <c r="D1" s="72"/>
      <c r="E1" s="72"/>
      <c r="F1" s="72"/>
      <c r="G1" s="72"/>
      <c r="H1" s="72"/>
      <c r="I1" s="72"/>
      <c r="J1" s="72"/>
      <c r="K1" s="72"/>
      <c r="L1" s="38"/>
    </row>
    <row r="2" spans="1:12" ht="15" customHeight="1" x14ac:dyDescent="0.25">
      <c r="A2" s="38"/>
      <c r="B2" s="145" t="s">
        <v>197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 customHeight="1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6.5" thickBot="1" x14ac:dyDescent="0.3">
      <c r="A4" s="38"/>
      <c r="B4" s="184" t="s">
        <v>47</v>
      </c>
      <c r="C4" s="185"/>
      <c r="D4" s="165" t="s">
        <v>0</v>
      </c>
      <c r="E4" s="166"/>
      <c r="F4" s="166"/>
      <c r="G4" s="166"/>
      <c r="H4" s="166"/>
      <c r="I4" s="147" t="s">
        <v>1</v>
      </c>
      <c r="J4" s="148"/>
      <c r="K4" s="148"/>
      <c r="L4" s="149"/>
    </row>
    <row r="5" spans="1:12" ht="96" customHeight="1" x14ac:dyDescent="0.25">
      <c r="A5" s="38"/>
      <c r="B5" s="186"/>
      <c r="C5" s="187"/>
      <c r="D5" s="74" t="s">
        <v>196</v>
      </c>
      <c r="E5" s="74" t="s">
        <v>205</v>
      </c>
      <c r="F5" s="74" t="s">
        <v>39</v>
      </c>
      <c r="G5" s="74" t="s">
        <v>195</v>
      </c>
      <c r="H5" s="74" t="s">
        <v>204</v>
      </c>
      <c r="I5" s="75" t="s">
        <v>198</v>
      </c>
      <c r="J5" s="75" t="s">
        <v>48</v>
      </c>
      <c r="K5" s="75" t="s">
        <v>50</v>
      </c>
      <c r="L5" s="76" t="s">
        <v>229</v>
      </c>
    </row>
    <row r="6" spans="1:12" ht="15.75" thickBot="1" x14ac:dyDescent="0.3">
      <c r="A6" s="38"/>
      <c r="B6" s="188"/>
      <c r="C6" s="189"/>
      <c r="D6" s="88" t="s">
        <v>40</v>
      </c>
      <c r="E6" s="89" t="s">
        <v>41</v>
      </c>
      <c r="F6" s="89" t="s">
        <v>42</v>
      </c>
      <c r="G6" s="89" t="s">
        <v>43</v>
      </c>
      <c r="H6" s="89" t="s">
        <v>44</v>
      </c>
      <c r="I6" s="89" t="s">
        <v>2</v>
      </c>
      <c r="J6" s="89" t="s">
        <v>3</v>
      </c>
      <c r="K6" s="89" t="s">
        <v>4</v>
      </c>
      <c r="L6" s="89" t="s">
        <v>5</v>
      </c>
    </row>
    <row r="7" spans="1:12" ht="16.5" thickBot="1" x14ac:dyDescent="0.3">
      <c r="A7" s="146" t="s">
        <v>202</v>
      </c>
      <c r="B7" s="77" t="s">
        <v>6</v>
      </c>
      <c r="C7" s="78"/>
      <c r="D7" s="79"/>
      <c r="E7" s="80"/>
      <c r="F7" s="80"/>
      <c r="G7" s="80"/>
      <c r="H7" s="80"/>
      <c r="I7" s="81"/>
      <c r="J7" s="80"/>
      <c r="K7" s="80"/>
      <c r="L7" s="82"/>
    </row>
    <row r="8" spans="1:12" ht="60.75" customHeight="1" x14ac:dyDescent="0.25">
      <c r="A8" s="146"/>
      <c r="B8" s="94" t="s">
        <v>206</v>
      </c>
      <c r="C8" s="90" t="s">
        <v>7</v>
      </c>
      <c r="D8" s="181" t="s">
        <v>210</v>
      </c>
      <c r="E8" s="182"/>
      <c r="F8" s="182"/>
      <c r="G8" s="182"/>
      <c r="H8" s="183"/>
      <c r="I8" s="150" t="s">
        <v>226</v>
      </c>
      <c r="J8" s="151"/>
      <c r="K8" s="151"/>
      <c r="L8" s="152"/>
    </row>
    <row r="9" spans="1:12" ht="63.75" customHeight="1" x14ac:dyDescent="0.25">
      <c r="A9" s="146"/>
      <c r="B9" s="95" t="s">
        <v>193</v>
      </c>
      <c r="C9" s="91" t="s">
        <v>8</v>
      </c>
      <c r="D9" s="174" t="s">
        <v>211</v>
      </c>
      <c r="E9" s="175"/>
      <c r="F9" s="175"/>
      <c r="G9" s="175"/>
      <c r="H9" s="176"/>
      <c r="I9" s="153" t="s">
        <v>212</v>
      </c>
      <c r="J9" s="154"/>
      <c r="K9" s="154"/>
      <c r="L9" s="155"/>
    </row>
    <row r="10" spans="1:12" ht="75" customHeight="1" x14ac:dyDescent="0.25">
      <c r="A10" s="146"/>
      <c r="B10" s="96" t="s">
        <v>216</v>
      </c>
      <c r="C10" s="91" t="s">
        <v>9</v>
      </c>
      <c r="D10" s="174" t="s">
        <v>201</v>
      </c>
      <c r="E10" s="175"/>
      <c r="F10" s="175"/>
      <c r="G10" s="175"/>
      <c r="H10" s="176"/>
      <c r="I10" s="153" t="s">
        <v>213</v>
      </c>
      <c r="J10" s="154"/>
      <c r="K10" s="154"/>
      <c r="L10" s="155"/>
    </row>
    <row r="11" spans="1:12" ht="75.75" customHeight="1" x14ac:dyDescent="0.25">
      <c r="A11" s="146"/>
      <c r="B11" s="96" t="s">
        <v>192</v>
      </c>
      <c r="C11" s="91" t="s">
        <v>24</v>
      </c>
      <c r="D11" s="171" t="s">
        <v>217</v>
      </c>
      <c r="E11" s="172"/>
      <c r="F11" s="172"/>
      <c r="G11" s="172"/>
      <c r="H11" s="173"/>
      <c r="I11" s="153" t="s">
        <v>228</v>
      </c>
      <c r="J11" s="154"/>
      <c r="K11" s="154"/>
      <c r="L11" s="155"/>
    </row>
    <row r="12" spans="1:12" ht="66" customHeight="1" thickBot="1" x14ac:dyDescent="0.3">
      <c r="A12" s="146"/>
      <c r="B12" s="97" t="s">
        <v>227</v>
      </c>
      <c r="C12" s="92" t="s">
        <v>26</v>
      </c>
      <c r="D12" s="168"/>
      <c r="E12" s="169"/>
      <c r="F12" s="169"/>
      <c r="G12" s="169"/>
      <c r="H12" s="170"/>
      <c r="I12" s="156"/>
      <c r="J12" s="157"/>
      <c r="K12" s="157"/>
      <c r="L12" s="158"/>
    </row>
    <row r="13" spans="1:12" ht="17.25" thickBot="1" x14ac:dyDescent="0.3">
      <c r="A13" s="146"/>
      <c r="B13" s="83" t="s">
        <v>11</v>
      </c>
      <c r="C13" s="93"/>
      <c r="D13" s="84"/>
      <c r="E13" s="84"/>
      <c r="F13" s="84"/>
      <c r="G13" s="84"/>
      <c r="H13" s="84"/>
      <c r="I13" s="85"/>
      <c r="J13" s="86"/>
      <c r="K13" s="86"/>
      <c r="L13" s="87"/>
    </row>
    <row r="14" spans="1:12" ht="52.5" customHeight="1" x14ac:dyDescent="0.25">
      <c r="A14" s="146"/>
      <c r="B14" s="100" t="s">
        <v>222</v>
      </c>
      <c r="C14" s="90" t="s">
        <v>12</v>
      </c>
      <c r="D14" s="181" t="s">
        <v>223</v>
      </c>
      <c r="E14" s="182"/>
      <c r="F14" s="182"/>
      <c r="G14" s="182"/>
      <c r="H14" s="182"/>
      <c r="I14" s="150" t="s">
        <v>215</v>
      </c>
      <c r="J14" s="151"/>
      <c r="K14" s="151"/>
      <c r="L14" s="152"/>
    </row>
    <row r="15" spans="1:12" ht="50.25" customHeight="1" x14ac:dyDescent="0.25">
      <c r="A15" s="146"/>
      <c r="B15" s="96" t="s">
        <v>194</v>
      </c>
      <c r="C15" s="91" t="s">
        <v>13</v>
      </c>
      <c r="D15" s="174" t="s">
        <v>224</v>
      </c>
      <c r="E15" s="175"/>
      <c r="F15" s="175"/>
      <c r="G15" s="175"/>
      <c r="H15" s="175"/>
      <c r="I15" s="153" t="s">
        <v>214</v>
      </c>
      <c r="J15" s="154"/>
      <c r="K15" s="154"/>
      <c r="L15" s="155"/>
    </row>
    <row r="16" spans="1:12" ht="74.25" customHeight="1" x14ac:dyDescent="0.25">
      <c r="A16" s="146"/>
      <c r="B16" s="96" t="s">
        <v>203</v>
      </c>
      <c r="C16" s="91" t="s">
        <v>14</v>
      </c>
      <c r="D16" s="174" t="s">
        <v>219</v>
      </c>
      <c r="E16" s="175"/>
      <c r="F16" s="175"/>
      <c r="G16" s="175"/>
      <c r="H16" s="175"/>
      <c r="I16" s="153" t="s">
        <v>218</v>
      </c>
      <c r="J16" s="154"/>
      <c r="K16" s="154"/>
      <c r="L16" s="155"/>
    </row>
    <row r="17" spans="1:12" ht="54" customHeight="1" x14ac:dyDescent="0.25">
      <c r="A17" s="146"/>
      <c r="B17" s="96" t="s">
        <v>144</v>
      </c>
      <c r="C17" s="91" t="s">
        <v>33</v>
      </c>
      <c r="D17" s="174" t="s">
        <v>207</v>
      </c>
      <c r="E17" s="175"/>
      <c r="F17" s="175"/>
      <c r="G17" s="175"/>
      <c r="H17" s="175"/>
      <c r="I17" s="153" t="s">
        <v>221</v>
      </c>
      <c r="J17" s="154"/>
      <c r="K17" s="154"/>
      <c r="L17" s="155"/>
    </row>
    <row r="18" spans="1:12" ht="66" customHeight="1" x14ac:dyDescent="0.25">
      <c r="A18" s="146"/>
      <c r="B18" s="98" t="s">
        <v>35</v>
      </c>
      <c r="C18" s="91" t="s">
        <v>36</v>
      </c>
      <c r="D18" s="177" t="s">
        <v>208</v>
      </c>
      <c r="E18" s="178"/>
      <c r="F18" s="178"/>
      <c r="G18" s="178"/>
      <c r="H18" s="178"/>
      <c r="I18" s="153" t="s">
        <v>220</v>
      </c>
      <c r="J18" s="154"/>
      <c r="K18" s="154"/>
      <c r="L18" s="155"/>
    </row>
    <row r="19" spans="1:12" ht="54.75" customHeight="1" x14ac:dyDescent="0.25">
      <c r="A19" s="146"/>
      <c r="B19" s="99" t="s">
        <v>199</v>
      </c>
      <c r="C19" s="91" t="s">
        <v>51</v>
      </c>
      <c r="D19" s="177" t="s">
        <v>209</v>
      </c>
      <c r="E19" s="178"/>
      <c r="F19" s="178"/>
      <c r="G19" s="178"/>
      <c r="H19" s="178"/>
      <c r="I19" s="159"/>
      <c r="J19" s="160"/>
      <c r="K19" s="160"/>
      <c r="L19" s="161"/>
    </row>
    <row r="20" spans="1:12" ht="60" customHeight="1" thickBot="1" x14ac:dyDescent="0.3">
      <c r="A20" s="146"/>
      <c r="B20" s="99" t="s">
        <v>200</v>
      </c>
      <c r="C20" s="91" t="s">
        <v>132</v>
      </c>
      <c r="D20" s="179" t="s">
        <v>225</v>
      </c>
      <c r="E20" s="180"/>
      <c r="F20" s="180"/>
      <c r="G20" s="180"/>
      <c r="H20" s="180"/>
      <c r="I20" s="162"/>
      <c r="J20" s="163"/>
      <c r="K20" s="163"/>
      <c r="L20" s="164"/>
    </row>
    <row r="21" spans="1:12" x14ac:dyDescent="0.25">
      <c r="A21" s="38"/>
      <c r="B21" s="73" t="s">
        <v>52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x14ac:dyDescent="0.25">
      <c r="A23" s="38"/>
      <c r="B23" s="167"/>
      <c r="C23" s="167"/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25">
      <c r="A24" s="38"/>
      <c r="B24" s="4"/>
      <c r="C24" s="4"/>
    </row>
    <row r="25" spans="1:12" x14ac:dyDescent="0.25">
      <c r="B25" s="4"/>
      <c r="C25" s="4"/>
    </row>
    <row r="26" spans="1:12" x14ac:dyDescent="0.25">
      <c r="B26" s="4"/>
      <c r="C26" s="4"/>
    </row>
    <row r="27" spans="1:12" x14ac:dyDescent="0.25">
      <c r="B27" s="4"/>
      <c r="C27" s="4"/>
    </row>
    <row r="28" spans="1:12" x14ac:dyDescent="0.25">
      <c r="B28" s="69"/>
      <c r="C28" s="4"/>
    </row>
    <row r="29" spans="1:12" x14ac:dyDescent="0.25">
      <c r="B29" s="70"/>
      <c r="C29" s="5"/>
    </row>
    <row r="30" spans="1:12" x14ac:dyDescent="0.25">
      <c r="B30" s="70"/>
      <c r="C30" s="5"/>
    </row>
    <row r="31" spans="1:12" x14ac:dyDescent="0.25">
      <c r="B31" s="71"/>
    </row>
  </sheetData>
  <mergeCells count="30">
    <mergeCell ref="D9:H9"/>
    <mergeCell ref="D8:H8"/>
    <mergeCell ref="B4:C6"/>
    <mergeCell ref="D19:H19"/>
    <mergeCell ref="D17:H17"/>
    <mergeCell ref="D16:H16"/>
    <mergeCell ref="D15:H15"/>
    <mergeCell ref="D14:H14"/>
    <mergeCell ref="B23:C23"/>
    <mergeCell ref="D12:H12"/>
    <mergeCell ref="D11:H11"/>
    <mergeCell ref="D10:H10"/>
    <mergeCell ref="D18:H18"/>
    <mergeCell ref="D20:H20"/>
    <mergeCell ref="B2:L2"/>
    <mergeCell ref="A7:A20"/>
    <mergeCell ref="I4:L4"/>
    <mergeCell ref="I8:L8"/>
    <mergeCell ref="I9:L9"/>
    <mergeCell ref="I10:L10"/>
    <mergeCell ref="I11:L11"/>
    <mergeCell ref="I12:L12"/>
    <mergeCell ref="I14:L14"/>
    <mergeCell ref="I15:L15"/>
    <mergeCell ref="I16:L16"/>
    <mergeCell ref="I17:L17"/>
    <mergeCell ref="I18:L18"/>
    <mergeCell ref="I19:L19"/>
    <mergeCell ref="I20:L20"/>
    <mergeCell ref="D4:H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E15" sqref="E15"/>
    </sheetView>
  </sheetViews>
  <sheetFormatPr baseColWidth="10" defaultRowHeight="15" x14ac:dyDescent="0.25"/>
  <cols>
    <col min="1" max="1" width="34.85546875" bestFit="1" customWidth="1"/>
    <col min="2" max="2" width="3.28515625" bestFit="1" customWidth="1"/>
    <col min="4" max="4" width="13.7109375" customWidth="1"/>
    <col min="7" max="7" width="11.42578125" customWidth="1"/>
    <col min="8" max="8" width="14.85546875" customWidth="1"/>
  </cols>
  <sheetData>
    <row r="1" spans="1:12" ht="15.75" thickBo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thickBot="1" x14ac:dyDescent="0.3">
      <c r="A2" s="24"/>
      <c r="B2" s="24"/>
      <c r="C2" s="195" t="s">
        <v>0</v>
      </c>
      <c r="D2" s="196"/>
      <c r="E2" s="196"/>
      <c r="F2" s="196"/>
      <c r="G2" s="196"/>
      <c r="H2" s="197" t="s">
        <v>1</v>
      </c>
      <c r="I2" s="198"/>
      <c r="J2" s="198"/>
      <c r="K2" s="199"/>
      <c r="L2" s="38"/>
    </row>
    <row r="3" spans="1:12" ht="73.5" customHeight="1" x14ac:dyDescent="0.25">
      <c r="A3" s="191" t="s">
        <v>47</v>
      </c>
      <c r="B3" s="192"/>
      <c r="C3" s="22" t="s">
        <v>37</v>
      </c>
      <c r="D3" s="22" t="s">
        <v>38</v>
      </c>
      <c r="E3" s="22" t="s">
        <v>39</v>
      </c>
      <c r="F3" s="22" t="s">
        <v>49</v>
      </c>
      <c r="G3" s="22" t="s">
        <v>45</v>
      </c>
      <c r="H3" s="22" t="s">
        <v>46</v>
      </c>
      <c r="I3" s="22" t="s">
        <v>48</v>
      </c>
      <c r="J3" s="22" t="s">
        <v>50</v>
      </c>
      <c r="K3" s="23"/>
      <c r="L3" s="38"/>
    </row>
    <row r="4" spans="1:12" ht="15.75" thickBot="1" x14ac:dyDescent="0.3">
      <c r="A4" s="193"/>
      <c r="B4" s="194"/>
      <c r="C4" s="21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2</v>
      </c>
      <c r="I4" s="6" t="s">
        <v>3</v>
      </c>
      <c r="J4" s="6" t="s">
        <v>4</v>
      </c>
      <c r="K4" s="6" t="s">
        <v>5</v>
      </c>
      <c r="L4" s="38"/>
    </row>
    <row r="5" spans="1:12" ht="15.75" thickBot="1" x14ac:dyDescent="0.3">
      <c r="A5" s="16" t="s">
        <v>6</v>
      </c>
      <c r="B5" s="17"/>
      <c r="C5" s="27"/>
      <c r="D5" s="28"/>
      <c r="E5" s="28"/>
      <c r="F5" s="28"/>
      <c r="G5" s="29"/>
      <c r="H5" s="30"/>
      <c r="I5" s="28"/>
      <c r="J5" s="28"/>
      <c r="K5" s="29"/>
      <c r="L5" s="38"/>
    </row>
    <row r="6" spans="1:12" x14ac:dyDescent="0.25">
      <c r="A6" s="1" t="s">
        <v>21</v>
      </c>
      <c r="B6" s="15" t="s">
        <v>7</v>
      </c>
      <c r="C6" s="41"/>
      <c r="D6" s="42"/>
      <c r="E6" s="42"/>
      <c r="F6" s="42"/>
      <c r="G6" s="43"/>
      <c r="H6" s="3"/>
      <c r="I6" s="4"/>
      <c r="J6" s="4"/>
      <c r="K6" s="31"/>
      <c r="L6" s="38"/>
    </row>
    <row r="7" spans="1:12" x14ac:dyDescent="0.25">
      <c r="A7" s="2" t="s">
        <v>22</v>
      </c>
      <c r="B7" s="7" t="s">
        <v>8</v>
      </c>
      <c r="C7" s="39"/>
      <c r="D7" s="9"/>
      <c r="E7" s="9"/>
      <c r="F7" s="9"/>
      <c r="G7" s="40"/>
      <c r="H7" s="3"/>
      <c r="I7" s="4"/>
      <c r="J7" s="4"/>
      <c r="K7" s="31"/>
      <c r="L7" s="38"/>
    </row>
    <row r="8" spans="1:12" x14ac:dyDescent="0.25">
      <c r="A8" s="2" t="s">
        <v>23</v>
      </c>
      <c r="B8" s="7" t="s">
        <v>9</v>
      </c>
      <c r="C8" s="39"/>
      <c r="D8" s="9"/>
      <c r="E8" s="9"/>
      <c r="F8" s="9"/>
      <c r="G8" s="40"/>
      <c r="H8" s="3"/>
      <c r="I8" s="4"/>
      <c r="J8" s="4"/>
      <c r="K8" s="31"/>
      <c r="L8" s="38"/>
    </row>
    <row r="9" spans="1:12" x14ac:dyDescent="0.25">
      <c r="A9" s="2" t="s">
        <v>25</v>
      </c>
      <c r="B9" s="7" t="s">
        <v>24</v>
      </c>
      <c r="C9" s="39"/>
      <c r="D9" s="9"/>
      <c r="E9" s="9"/>
      <c r="F9" s="9"/>
      <c r="G9" s="40"/>
      <c r="H9" s="3"/>
      <c r="I9" s="4"/>
      <c r="J9" s="4"/>
      <c r="K9" s="31"/>
      <c r="L9" s="38"/>
    </row>
    <row r="10" spans="1:12" x14ac:dyDescent="0.25">
      <c r="A10" s="2" t="s">
        <v>29</v>
      </c>
      <c r="B10" s="7" t="s">
        <v>26</v>
      </c>
      <c r="C10" s="39"/>
      <c r="D10" s="9"/>
      <c r="E10" s="9"/>
      <c r="F10" s="9"/>
      <c r="G10" s="40"/>
      <c r="H10" s="3"/>
      <c r="I10" s="4"/>
      <c r="J10" s="4"/>
      <c r="K10" s="31"/>
      <c r="L10" s="38"/>
    </row>
    <row r="11" spans="1:12" x14ac:dyDescent="0.25">
      <c r="A11" s="12" t="s">
        <v>27</v>
      </c>
      <c r="B11" s="7" t="s">
        <v>30</v>
      </c>
      <c r="C11" s="12"/>
      <c r="D11" s="12"/>
      <c r="E11" s="12"/>
      <c r="F11" s="12"/>
      <c r="G11" s="12"/>
      <c r="H11" s="13"/>
      <c r="I11" s="12"/>
      <c r="J11" s="12"/>
      <c r="K11" s="32"/>
      <c r="L11" s="38"/>
    </row>
    <row r="12" spans="1:12" ht="15.75" thickBot="1" x14ac:dyDescent="0.3">
      <c r="A12" s="18" t="s">
        <v>10</v>
      </c>
      <c r="B12" s="8"/>
      <c r="C12" s="10">
        <f t="shared" ref="C12:K12" si="0">SUM(C6:C11)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4">
        <f t="shared" si="0"/>
        <v>0</v>
      </c>
      <c r="I12" s="10">
        <f t="shared" si="0"/>
        <v>0</v>
      </c>
      <c r="J12" s="10">
        <f t="shared" si="0"/>
        <v>0</v>
      </c>
      <c r="K12" s="33">
        <f t="shared" si="0"/>
        <v>0</v>
      </c>
      <c r="L12" s="38"/>
    </row>
    <row r="13" spans="1:12" ht="15.75" thickBot="1" x14ac:dyDescent="0.3">
      <c r="A13" s="19" t="s">
        <v>11</v>
      </c>
      <c r="B13" s="20"/>
      <c r="C13" s="24"/>
      <c r="D13" s="24"/>
      <c r="E13" s="24"/>
      <c r="F13" s="24"/>
      <c r="G13" s="24"/>
      <c r="H13" s="25"/>
      <c r="I13" s="26"/>
      <c r="J13" s="26"/>
      <c r="K13" s="34"/>
      <c r="L13" s="38"/>
    </row>
    <row r="14" spans="1:12" x14ac:dyDescent="0.25">
      <c r="A14" s="1" t="s">
        <v>28</v>
      </c>
      <c r="B14" s="15" t="s">
        <v>12</v>
      </c>
      <c r="C14" s="35"/>
      <c r="D14" s="36"/>
      <c r="E14" s="36"/>
      <c r="F14" s="36"/>
      <c r="G14" s="36"/>
      <c r="H14" s="35"/>
      <c r="I14" s="36"/>
      <c r="J14" s="36"/>
      <c r="K14" s="37"/>
      <c r="L14" s="38"/>
    </row>
    <row r="15" spans="1:12" x14ac:dyDescent="0.25">
      <c r="A15" s="2" t="s">
        <v>31</v>
      </c>
      <c r="B15" s="7" t="s">
        <v>13</v>
      </c>
      <c r="C15" s="1"/>
      <c r="D15" s="1"/>
      <c r="E15" s="1"/>
      <c r="F15" s="1"/>
      <c r="G15" s="1"/>
      <c r="H15" s="3"/>
      <c r="I15" s="4"/>
      <c r="J15" s="4"/>
      <c r="K15" s="31"/>
      <c r="L15" s="38"/>
    </row>
    <row r="16" spans="1:12" x14ac:dyDescent="0.25">
      <c r="A16" s="2" t="s">
        <v>34</v>
      </c>
      <c r="B16" s="7" t="s">
        <v>14</v>
      </c>
      <c r="C16" s="1"/>
      <c r="D16" s="1"/>
      <c r="E16" s="1"/>
      <c r="F16" s="1"/>
      <c r="G16" s="1"/>
      <c r="H16" s="3"/>
      <c r="I16" s="4"/>
      <c r="J16" s="4"/>
      <c r="K16" s="31"/>
      <c r="L16" s="38"/>
    </row>
    <row r="17" spans="1:12" x14ac:dyDescent="0.25">
      <c r="A17" s="2" t="s">
        <v>32</v>
      </c>
      <c r="B17" s="7" t="s">
        <v>33</v>
      </c>
      <c r="C17" s="1"/>
      <c r="D17" s="1"/>
      <c r="E17" s="1"/>
      <c r="F17" s="1"/>
      <c r="G17" s="1"/>
      <c r="H17" s="3"/>
      <c r="I17" s="4"/>
      <c r="J17" s="4"/>
      <c r="K17" s="31"/>
      <c r="L17" s="38"/>
    </row>
    <row r="18" spans="1:12" x14ac:dyDescent="0.25">
      <c r="A18" s="12" t="s">
        <v>35</v>
      </c>
      <c r="B18" s="7" t="s">
        <v>36</v>
      </c>
      <c r="C18" s="12"/>
      <c r="D18" s="12"/>
      <c r="E18" s="12"/>
      <c r="F18" s="12"/>
      <c r="G18" s="12"/>
      <c r="H18" s="13"/>
      <c r="I18" s="12"/>
      <c r="J18" s="12"/>
      <c r="K18" s="32"/>
      <c r="L18" s="38"/>
    </row>
    <row r="19" spans="1:12" x14ac:dyDescent="0.25">
      <c r="A19" s="10" t="s">
        <v>10</v>
      </c>
      <c r="B19" s="11"/>
      <c r="C19" s="10">
        <f>SUM(C14:C18)</f>
        <v>0</v>
      </c>
      <c r="D19" s="10">
        <f t="shared" ref="D19:K19" si="1">SUM(D14:D18)</f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4">
        <f t="shared" si="1"/>
        <v>0</v>
      </c>
      <c r="I19" s="10">
        <f t="shared" si="1"/>
        <v>0</v>
      </c>
      <c r="J19" s="10">
        <f t="shared" si="1"/>
        <v>0</v>
      </c>
      <c r="K19" s="33">
        <f t="shared" si="1"/>
        <v>0</v>
      </c>
      <c r="L19" s="38"/>
    </row>
    <row r="20" spans="1:12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x14ac:dyDescent="0.25">
      <c r="A22" s="190" t="s">
        <v>15</v>
      </c>
      <c r="B22" s="190"/>
    </row>
    <row r="23" spans="1:12" x14ac:dyDescent="0.25">
      <c r="A23" s="1" t="s">
        <v>16</v>
      </c>
      <c r="B23" s="1">
        <v>0</v>
      </c>
    </row>
    <row r="24" spans="1:12" x14ac:dyDescent="0.25">
      <c r="A24" s="1" t="s">
        <v>17</v>
      </c>
      <c r="B24" s="1">
        <v>1</v>
      </c>
    </row>
    <row r="25" spans="1:12" x14ac:dyDescent="0.25">
      <c r="A25" s="1" t="s">
        <v>18</v>
      </c>
      <c r="B25" s="1">
        <v>2</v>
      </c>
    </row>
    <row r="26" spans="1:12" x14ac:dyDescent="0.25">
      <c r="A26" s="1" t="s">
        <v>19</v>
      </c>
      <c r="B26" s="1">
        <v>3</v>
      </c>
    </row>
    <row r="27" spans="1:12" x14ac:dyDescent="0.25">
      <c r="A27" s="1" t="s">
        <v>20</v>
      </c>
      <c r="B27" s="1">
        <v>4</v>
      </c>
    </row>
  </sheetData>
  <mergeCells count="4">
    <mergeCell ref="A22:B22"/>
    <mergeCell ref="A3:B4"/>
    <mergeCell ref="C2:G2"/>
    <mergeCell ref="H2:K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10" workbookViewId="0">
      <selection activeCell="K13" sqref="K13"/>
    </sheetView>
  </sheetViews>
  <sheetFormatPr baseColWidth="10" defaultRowHeight="15" x14ac:dyDescent="0.25"/>
  <cols>
    <col min="2" max="2" width="15.28515625" customWidth="1"/>
    <col min="3" max="3" width="15.85546875" customWidth="1"/>
    <col min="4" max="4" width="15.7109375" customWidth="1"/>
    <col min="5" max="5" width="16.140625" customWidth="1"/>
    <col min="6" max="6" width="14.42578125" customWidth="1"/>
    <col min="7" max="7" width="14.85546875" customWidth="1"/>
    <col min="9" max="9" width="13.42578125" customWidth="1"/>
  </cols>
  <sheetData>
    <row r="1" spans="1:14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thickBot="1" x14ac:dyDescent="0.3">
      <c r="A2" s="38"/>
      <c r="B2" s="219" t="s">
        <v>74</v>
      </c>
      <c r="C2" s="219"/>
      <c r="D2" s="219"/>
      <c r="E2" s="219"/>
      <c r="F2" s="219"/>
      <c r="G2" s="219"/>
      <c r="H2" s="219"/>
      <c r="I2" s="219"/>
      <c r="J2" s="38"/>
      <c r="K2" s="38"/>
      <c r="L2" s="38"/>
      <c r="M2" s="38"/>
      <c r="N2" s="38"/>
    </row>
    <row r="3" spans="1:14" ht="37.5" customHeight="1" x14ac:dyDescent="0.25">
      <c r="A3" s="38"/>
      <c r="B3" s="220" t="s">
        <v>230</v>
      </c>
      <c r="C3" s="221"/>
      <c r="D3" s="221"/>
      <c r="E3" s="221"/>
      <c r="F3" s="221"/>
      <c r="G3" s="221"/>
      <c r="H3" s="221"/>
      <c r="I3" s="222"/>
      <c r="J3" s="38"/>
      <c r="K3" s="38"/>
      <c r="L3" s="38"/>
      <c r="M3" s="38"/>
      <c r="N3" s="38"/>
    </row>
    <row r="4" spans="1:14" ht="39.75" customHeight="1" x14ac:dyDescent="0.25">
      <c r="A4" s="38"/>
      <c r="B4" s="223" t="s">
        <v>234</v>
      </c>
      <c r="C4" s="224"/>
      <c r="D4" s="224"/>
      <c r="E4" s="224"/>
      <c r="F4" s="224"/>
      <c r="G4" s="224"/>
      <c r="H4" s="224"/>
      <c r="I4" s="225"/>
      <c r="J4" s="38"/>
      <c r="K4" s="38"/>
      <c r="L4" s="38"/>
      <c r="M4" s="38"/>
      <c r="N4" s="38"/>
    </row>
    <row r="5" spans="1:14" ht="34.5" customHeight="1" x14ac:dyDescent="0.25">
      <c r="A5" s="38"/>
      <c r="B5" s="223" t="s">
        <v>235</v>
      </c>
      <c r="C5" s="224"/>
      <c r="D5" s="224"/>
      <c r="E5" s="224"/>
      <c r="F5" s="224"/>
      <c r="G5" s="224"/>
      <c r="H5" s="224"/>
      <c r="I5" s="225"/>
      <c r="J5" s="38"/>
      <c r="K5" s="38"/>
      <c r="L5" s="38"/>
      <c r="M5" s="38"/>
      <c r="N5" s="38"/>
    </row>
    <row r="6" spans="1:14" ht="36" customHeight="1" thickBot="1" x14ac:dyDescent="0.3">
      <c r="A6" s="38"/>
      <c r="B6" s="226" t="s">
        <v>236</v>
      </c>
      <c r="C6" s="227"/>
      <c r="D6" s="227"/>
      <c r="E6" s="227"/>
      <c r="F6" s="227"/>
      <c r="G6" s="227"/>
      <c r="H6" s="228"/>
      <c r="I6" s="229"/>
      <c r="J6" s="38"/>
      <c r="K6" s="38"/>
      <c r="L6" s="38"/>
      <c r="M6" s="38"/>
      <c r="N6" s="38"/>
    </row>
    <row r="7" spans="1:14" x14ac:dyDescent="0.25">
      <c r="A7" s="38"/>
      <c r="B7" s="211" t="s">
        <v>55</v>
      </c>
      <c r="C7" s="212"/>
      <c r="D7" s="211" t="s">
        <v>56</v>
      </c>
      <c r="E7" s="212"/>
      <c r="F7" s="207" t="s">
        <v>53</v>
      </c>
      <c r="G7" s="208"/>
      <c r="H7" s="207" t="s">
        <v>54</v>
      </c>
      <c r="I7" s="217"/>
      <c r="J7" s="38"/>
      <c r="K7" s="38"/>
      <c r="L7" s="38"/>
      <c r="M7" s="38"/>
      <c r="N7" s="38"/>
    </row>
    <row r="8" spans="1:14" x14ac:dyDescent="0.25">
      <c r="A8" s="38"/>
      <c r="B8" s="213"/>
      <c r="C8" s="214"/>
      <c r="D8" s="213"/>
      <c r="E8" s="214"/>
      <c r="F8" s="209"/>
      <c r="G8" s="210"/>
      <c r="H8" s="209"/>
      <c r="I8" s="218"/>
      <c r="J8" s="38"/>
      <c r="K8" s="38"/>
      <c r="L8" s="38"/>
      <c r="M8" s="38"/>
      <c r="N8" s="38"/>
    </row>
    <row r="9" spans="1:14" ht="29.25" thickBot="1" x14ac:dyDescent="0.3">
      <c r="A9" s="38"/>
      <c r="B9" s="101" t="s">
        <v>60</v>
      </c>
      <c r="C9" s="102" t="s">
        <v>61</v>
      </c>
      <c r="D9" s="101" t="s">
        <v>62</v>
      </c>
      <c r="E9" s="102" t="s">
        <v>68</v>
      </c>
      <c r="F9" s="215" t="s">
        <v>63</v>
      </c>
      <c r="G9" s="216"/>
      <c r="H9" s="101" t="s">
        <v>71</v>
      </c>
      <c r="I9" s="102" t="s">
        <v>185</v>
      </c>
      <c r="J9" s="38"/>
      <c r="K9" s="38"/>
      <c r="L9" s="38"/>
      <c r="M9" s="38"/>
      <c r="N9" s="38"/>
    </row>
    <row r="10" spans="1:14" ht="76.5" customHeight="1" x14ac:dyDescent="0.25">
      <c r="A10" s="38"/>
      <c r="B10" s="205" t="s">
        <v>65</v>
      </c>
      <c r="C10" s="200" t="s">
        <v>66</v>
      </c>
      <c r="D10" s="205" t="s">
        <v>67</v>
      </c>
      <c r="E10" s="200" t="s">
        <v>69</v>
      </c>
      <c r="F10" s="205" t="s">
        <v>70</v>
      </c>
      <c r="G10" s="200" t="s">
        <v>64</v>
      </c>
      <c r="H10" s="202" t="s">
        <v>72</v>
      </c>
      <c r="I10" s="204" t="s">
        <v>73</v>
      </c>
      <c r="J10" s="38"/>
      <c r="K10" s="38"/>
      <c r="L10" s="38"/>
      <c r="M10" s="38"/>
      <c r="N10" s="38"/>
    </row>
    <row r="11" spans="1:14" ht="73.5" customHeight="1" thickBot="1" x14ac:dyDescent="0.3">
      <c r="A11" s="38"/>
      <c r="B11" s="206"/>
      <c r="C11" s="201"/>
      <c r="D11" s="206"/>
      <c r="E11" s="201"/>
      <c r="F11" s="206"/>
      <c r="G11" s="201"/>
      <c r="H11" s="203"/>
      <c r="I11" s="201"/>
      <c r="J11" s="38"/>
      <c r="K11" s="38"/>
      <c r="L11" s="38"/>
      <c r="M11" s="38"/>
      <c r="N11" s="38"/>
    </row>
    <row r="12" spans="1:14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.75" thickBot="1" x14ac:dyDescent="0.3">
      <c r="A14" s="38"/>
      <c r="B14" s="219" t="s">
        <v>189</v>
      </c>
      <c r="C14" s="219"/>
      <c r="D14" s="219"/>
      <c r="E14" s="219"/>
      <c r="F14" s="219"/>
      <c r="G14" s="219"/>
      <c r="H14" s="219"/>
      <c r="I14" s="219"/>
      <c r="J14" s="38"/>
      <c r="K14" s="38"/>
      <c r="L14" s="38"/>
      <c r="M14" s="38"/>
      <c r="N14" s="38"/>
    </row>
    <row r="15" spans="1:14" ht="33" customHeight="1" x14ac:dyDescent="0.25">
      <c r="A15" s="38"/>
      <c r="B15" s="230" t="s">
        <v>230</v>
      </c>
      <c r="C15" s="231"/>
      <c r="D15" s="231"/>
      <c r="E15" s="231"/>
      <c r="F15" s="231"/>
      <c r="G15" s="231"/>
      <c r="H15" s="231"/>
      <c r="I15" s="232"/>
      <c r="J15" s="38"/>
      <c r="K15" s="38"/>
      <c r="L15" s="38"/>
      <c r="M15" s="38"/>
      <c r="N15" s="38"/>
    </row>
    <row r="16" spans="1:14" ht="33" customHeight="1" x14ac:dyDescent="0.25">
      <c r="A16" s="38"/>
      <c r="B16" s="233" t="s">
        <v>231</v>
      </c>
      <c r="C16" s="234"/>
      <c r="D16" s="234"/>
      <c r="E16" s="234"/>
      <c r="F16" s="234"/>
      <c r="G16" s="234"/>
      <c r="H16" s="234"/>
      <c r="I16" s="235"/>
      <c r="J16" s="38"/>
      <c r="K16" s="38"/>
      <c r="L16" s="38"/>
      <c r="M16" s="38"/>
      <c r="N16" s="38"/>
    </row>
    <row r="17" spans="1:14" ht="31.5" customHeight="1" x14ac:dyDescent="0.25">
      <c r="A17" s="38"/>
      <c r="B17" s="233" t="s">
        <v>232</v>
      </c>
      <c r="C17" s="234"/>
      <c r="D17" s="234"/>
      <c r="E17" s="234"/>
      <c r="F17" s="234"/>
      <c r="G17" s="234"/>
      <c r="H17" s="234"/>
      <c r="I17" s="235"/>
      <c r="J17" s="38"/>
      <c r="K17" s="38"/>
      <c r="L17" s="38"/>
      <c r="M17" s="38"/>
      <c r="N17" s="38"/>
    </row>
    <row r="18" spans="1:14" ht="27" customHeight="1" thickBot="1" x14ac:dyDescent="0.3">
      <c r="A18" s="38"/>
      <c r="B18" s="236" t="s">
        <v>233</v>
      </c>
      <c r="C18" s="237"/>
      <c r="D18" s="237"/>
      <c r="E18" s="237"/>
      <c r="F18" s="237"/>
      <c r="G18" s="237"/>
      <c r="H18" s="238"/>
      <c r="I18" s="239"/>
      <c r="J18" s="38"/>
      <c r="K18" s="38"/>
      <c r="L18" s="38"/>
      <c r="M18" s="38"/>
      <c r="N18" s="38"/>
    </row>
    <row r="19" spans="1:14" x14ac:dyDescent="0.25">
      <c r="A19" s="38"/>
      <c r="B19" s="240" t="s">
        <v>55</v>
      </c>
      <c r="C19" s="241"/>
      <c r="D19" s="240" t="s">
        <v>56</v>
      </c>
      <c r="E19" s="241"/>
      <c r="F19" s="244" t="s">
        <v>53</v>
      </c>
      <c r="G19" s="245"/>
      <c r="H19" s="244" t="s">
        <v>54</v>
      </c>
      <c r="I19" s="248"/>
      <c r="J19" s="38"/>
      <c r="K19" s="38"/>
      <c r="L19" s="38"/>
      <c r="M19" s="38"/>
      <c r="N19" s="38"/>
    </row>
    <row r="20" spans="1:14" x14ac:dyDescent="0.25">
      <c r="A20" s="38"/>
      <c r="B20" s="242"/>
      <c r="C20" s="243"/>
      <c r="D20" s="242"/>
      <c r="E20" s="243"/>
      <c r="F20" s="246"/>
      <c r="G20" s="247"/>
      <c r="H20" s="246"/>
      <c r="I20" s="249"/>
      <c r="J20" s="38"/>
      <c r="K20" s="38"/>
      <c r="L20" s="38"/>
      <c r="M20" s="38"/>
      <c r="N20" s="38"/>
    </row>
    <row r="21" spans="1:14" ht="29.25" thickBot="1" x14ac:dyDescent="0.3">
      <c r="A21" s="38"/>
      <c r="B21" s="101" t="s">
        <v>60</v>
      </c>
      <c r="C21" s="102" t="s">
        <v>61</v>
      </c>
      <c r="D21" s="101" t="s">
        <v>62</v>
      </c>
      <c r="E21" s="102" t="s">
        <v>68</v>
      </c>
      <c r="F21" s="215" t="s">
        <v>63</v>
      </c>
      <c r="G21" s="216"/>
      <c r="H21" s="101" t="s">
        <v>71</v>
      </c>
      <c r="I21" s="102" t="s">
        <v>185</v>
      </c>
      <c r="J21" s="38"/>
      <c r="K21" s="38"/>
      <c r="L21" s="38"/>
      <c r="M21" s="38"/>
      <c r="N21" s="38"/>
    </row>
    <row r="22" spans="1:14" ht="19.5" customHeight="1" x14ac:dyDescent="0.25">
      <c r="A22" s="38"/>
      <c r="B22" s="205" t="s">
        <v>190</v>
      </c>
      <c r="C22" s="200" t="s">
        <v>184</v>
      </c>
      <c r="D22" s="205" t="s">
        <v>191</v>
      </c>
      <c r="E22" s="200" t="s">
        <v>69</v>
      </c>
      <c r="F22" s="205" t="s">
        <v>187</v>
      </c>
      <c r="G22" s="200" t="s">
        <v>188</v>
      </c>
      <c r="H22" s="202" t="s">
        <v>72</v>
      </c>
      <c r="I22" s="204" t="s">
        <v>186</v>
      </c>
      <c r="J22" s="38"/>
      <c r="K22" s="38"/>
      <c r="L22" s="38"/>
      <c r="M22" s="38"/>
      <c r="N22" s="38"/>
    </row>
    <row r="23" spans="1:14" ht="126" customHeight="1" thickBot="1" x14ac:dyDescent="0.3">
      <c r="A23" s="38"/>
      <c r="B23" s="206"/>
      <c r="C23" s="201"/>
      <c r="D23" s="206"/>
      <c r="E23" s="201"/>
      <c r="F23" s="206"/>
      <c r="G23" s="201"/>
      <c r="H23" s="203"/>
      <c r="I23" s="201"/>
      <c r="J23" s="38"/>
      <c r="K23" s="38"/>
      <c r="L23" s="38"/>
      <c r="M23" s="38"/>
      <c r="N23" s="38"/>
    </row>
    <row r="24" spans="1:14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</sheetData>
  <mergeCells count="36">
    <mergeCell ref="G22:G23"/>
    <mergeCell ref="H22:H23"/>
    <mergeCell ref="I22:I23"/>
    <mergeCell ref="B22:B23"/>
    <mergeCell ref="C22:C23"/>
    <mergeCell ref="D22:D23"/>
    <mergeCell ref="E22:E23"/>
    <mergeCell ref="F22:F23"/>
    <mergeCell ref="B19:C20"/>
    <mergeCell ref="D19:E20"/>
    <mergeCell ref="F19:G20"/>
    <mergeCell ref="H19:I20"/>
    <mergeCell ref="F21:G21"/>
    <mergeCell ref="B14:I14"/>
    <mergeCell ref="B15:I15"/>
    <mergeCell ref="B16:I16"/>
    <mergeCell ref="B17:I17"/>
    <mergeCell ref="B18:I18"/>
    <mergeCell ref="B2:I2"/>
    <mergeCell ref="B3:I3"/>
    <mergeCell ref="B4:I4"/>
    <mergeCell ref="B5:I5"/>
    <mergeCell ref="B6:I6"/>
    <mergeCell ref="F7:G8"/>
    <mergeCell ref="B7:C8"/>
    <mergeCell ref="D7:E8"/>
    <mergeCell ref="F9:G9"/>
    <mergeCell ref="H7:I8"/>
    <mergeCell ref="G10:G11"/>
    <mergeCell ref="H10:H11"/>
    <mergeCell ref="I10:I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6"/>
  <sheetViews>
    <sheetView tabSelected="1" workbookViewId="0">
      <pane ySplit="1" topLeftCell="A2" activePane="bottomLeft" state="frozen"/>
      <selection pane="bottomLeft"/>
    </sheetView>
  </sheetViews>
  <sheetFormatPr baseColWidth="10" defaultRowHeight="14.25" x14ac:dyDescent="0.2"/>
  <cols>
    <col min="1" max="1" width="11.42578125" style="103"/>
    <col min="2" max="2" width="45.85546875" style="141" customWidth="1"/>
    <col min="3" max="3" width="12.28515625" style="143" bestFit="1" customWidth="1"/>
    <col min="4" max="4" width="11.42578125" style="143" bestFit="1" customWidth="1"/>
    <col min="5" max="5" width="12.7109375" style="143" bestFit="1" customWidth="1"/>
    <col min="6" max="6" width="12.5703125" style="143" bestFit="1" customWidth="1"/>
    <col min="7" max="7" width="11.42578125" style="143" bestFit="1" customWidth="1"/>
    <col min="8" max="8" width="12.5703125" style="143" bestFit="1" customWidth="1"/>
    <col min="9" max="9" width="17" style="143" bestFit="1" customWidth="1"/>
    <col min="10" max="10" width="13.42578125" style="143" bestFit="1" customWidth="1"/>
    <col min="11" max="11" width="11.42578125" style="143" bestFit="1" customWidth="1"/>
    <col min="12" max="12" width="15.5703125" style="143" bestFit="1" customWidth="1"/>
    <col min="13" max="13" width="8.140625" style="107" customWidth="1"/>
    <col min="14" max="16384" width="11.42578125" style="107"/>
  </cols>
  <sheetData>
    <row r="1" spans="2:15" ht="18" x14ac:dyDescent="0.25">
      <c r="B1" s="104" t="s">
        <v>57</v>
      </c>
      <c r="C1" s="105" t="s">
        <v>90</v>
      </c>
      <c r="D1" s="105" t="s">
        <v>97</v>
      </c>
      <c r="E1" s="105" t="s">
        <v>91</v>
      </c>
      <c r="F1" s="105" t="s">
        <v>92</v>
      </c>
      <c r="G1" s="105" t="s">
        <v>100</v>
      </c>
      <c r="H1" s="105" t="s">
        <v>93</v>
      </c>
      <c r="I1" s="105" t="s">
        <v>130</v>
      </c>
      <c r="J1" s="105" t="s">
        <v>94</v>
      </c>
      <c r="K1" s="105" t="s">
        <v>95</v>
      </c>
      <c r="L1" s="105" t="s">
        <v>96</v>
      </c>
      <c r="M1" s="106"/>
      <c r="N1" s="106"/>
      <c r="O1" s="106"/>
    </row>
    <row r="2" spans="2:15" ht="15.75" x14ac:dyDescent="0.25">
      <c r="B2" s="108" t="s">
        <v>99</v>
      </c>
      <c r="C2" s="109">
        <v>940</v>
      </c>
      <c r="D2" s="109">
        <v>2636.61</v>
      </c>
      <c r="E2" s="109">
        <v>1839.2</v>
      </c>
      <c r="F2" s="109">
        <v>2950</v>
      </c>
      <c r="G2" s="109">
        <v>1432.69</v>
      </c>
      <c r="H2" s="109">
        <v>3120.59</v>
      </c>
      <c r="I2" s="109">
        <v>2709</v>
      </c>
      <c r="J2" s="109">
        <v>2125</v>
      </c>
      <c r="K2" s="109">
        <v>3464.25</v>
      </c>
      <c r="L2" s="109">
        <v>2624.7</v>
      </c>
      <c r="M2" s="106"/>
      <c r="N2" s="106"/>
      <c r="O2" s="106"/>
    </row>
    <row r="3" spans="2:15" ht="15.75" x14ac:dyDescent="0.25">
      <c r="B3" s="110" t="s">
        <v>125</v>
      </c>
      <c r="C3" s="144">
        <f>C2*12</f>
        <v>11280</v>
      </c>
      <c r="D3" s="144">
        <f t="shared" ref="D3:L3" si="0">D2*12</f>
        <v>31639.32</v>
      </c>
      <c r="E3" s="144">
        <f t="shared" si="0"/>
        <v>22070.400000000001</v>
      </c>
      <c r="F3" s="144">
        <f t="shared" si="0"/>
        <v>35400</v>
      </c>
      <c r="G3" s="144">
        <f t="shared" si="0"/>
        <v>17192.28</v>
      </c>
      <c r="H3" s="144">
        <f t="shared" si="0"/>
        <v>37447.08</v>
      </c>
      <c r="I3" s="144">
        <f t="shared" si="0"/>
        <v>32508</v>
      </c>
      <c r="J3" s="144">
        <f t="shared" si="0"/>
        <v>25500</v>
      </c>
      <c r="K3" s="144">
        <f t="shared" si="0"/>
        <v>41571</v>
      </c>
      <c r="L3" s="144">
        <f t="shared" si="0"/>
        <v>31496.399999999998</v>
      </c>
      <c r="M3" s="106"/>
      <c r="N3" s="106"/>
      <c r="O3" s="106"/>
    </row>
    <row r="4" spans="2:15" ht="45" x14ac:dyDescent="0.2">
      <c r="B4" s="111" t="s">
        <v>146</v>
      </c>
      <c r="C4" s="112" t="s">
        <v>145</v>
      </c>
      <c r="D4" s="112" t="s">
        <v>147</v>
      </c>
      <c r="E4" s="112" t="s">
        <v>148</v>
      </c>
      <c r="F4" s="112" t="s">
        <v>149</v>
      </c>
      <c r="G4" s="112" t="s">
        <v>150</v>
      </c>
      <c r="H4" s="112" t="s">
        <v>151</v>
      </c>
      <c r="I4" s="112" t="s">
        <v>155</v>
      </c>
      <c r="J4" s="112" t="s">
        <v>152</v>
      </c>
      <c r="K4" s="112" t="s">
        <v>153</v>
      </c>
      <c r="L4" s="112" t="s">
        <v>154</v>
      </c>
      <c r="M4" s="113"/>
      <c r="N4" s="106"/>
      <c r="O4" s="106"/>
    </row>
    <row r="5" spans="2:15" ht="15.75" x14ac:dyDescent="0.25">
      <c r="B5" s="114" t="s">
        <v>101</v>
      </c>
      <c r="C5" s="115"/>
      <c r="D5" s="115"/>
      <c r="E5" s="116"/>
      <c r="F5" s="116" t="s">
        <v>133</v>
      </c>
      <c r="G5" s="116"/>
      <c r="H5" s="116" t="s">
        <v>133</v>
      </c>
      <c r="I5" s="116"/>
      <c r="J5" s="116"/>
      <c r="K5" s="116"/>
      <c r="L5" s="116"/>
      <c r="M5" s="113"/>
    </row>
    <row r="6" spans="2:15" ht="15" x14ac:dyDescent="0.2">
      <c r="B6" s="117" t="s">
        <v>122</v>
      </c>
      <c r="C6" s="118" t="s">
        <v>109</v>
      </c>
      <c r="D6" s="118" t="s">
        <v>109</v>
      </c>
      <c r="E6" s="118" t="s">
        <v>109</v>
      </c>
      <c r="F6" s="119" t="s">
        <v>109</v>
      </c>
      <c r="G6" s="118" t="s">
        <v>109</v>
      </c>
      <c r="H6" s="118" t="s">
        <v>109</v>
      </c>
      <c r="I6" s="118" t="s">
        <v>109</v>
      </c>
      <c r="J6" s="118" t="s">
        <v>109</v>
      </c>
      <c r="K6" s="118" t="s">
        <v>109</v>
      </c>
      <c r="L6" s="118" t="s">
        <v>109</v>
      </c>
      <c r="M6" s="113"/>
    </row>
    <row r="7" spans="2:15" ht="15" x14ac:dyDescent="0.2">
      <c r="B7" s="120" t="s">
        <v>102</v>
      </c>
      <c r="C7" s="121" t="s">
        <v>109</v>
      </c>
      <c r="D7" s="121" t="s">
        <v>109</v>
      </c>
      <c r="E7" s="121" t="s">
        <v>110</v>
      </c>
      <c r="F7" s="122" t="s">
        <v>109</v>
      </c>
      <c r="G7" s="121" t="s">
        <v>109</v>
      </c>
      <c r="H7" s="121" t="s">
        <v>109</v>
      </c>
      <c r="I7" s="121" t="s">
        <v>110</v>
      </c>
      <c r="J7" s="121" t="s">
        <v>109</v>
      </c>
      <c r="K7" s="121" t="s">
        <v>109</v>
      </c>
      <c r="L7" s="121" t="s">
        <v>109</v>
      </c>
      <c r="M7" s="113"/>
    </row>
    <row r="8" spans="2:15" ht="15" x14ac:dyDescent="0.2">
      <c r="B8" s="120" t="s">
        <v>124</v>
      </c>
      <c r="C8" s="121" t="s">
        <v>110</v>
      </c>
      <c r="D8" s="121" t="s">
        <v>110</v>
      </c>
      <c r="E8" s="121" t="s">
        <v>110</v>
      </c>
      <c r="F8" s="122" t="s">
        <v>109</v>
      </c>
      <c r="G8" s="121" t="s">
        <v>110</v>
      </c>
      <c r="H8" s="121" t="s">
        <v>109</v>
      </c>
      <c r="I8" s="121" t="s">
        <v>109</v>
      </c>
      <c r="J8" s="121" t="s">
        <v>110</v>
      </c>
      <c r="K8" s="121" t="s">
        <v>110</v>
      </c>
      <c r="L8" s="121" t="s">
        <v>110</v>
      </c>
      <c r="M8" s="113"/>
    </row>
    <row r="9" spans="2:15" ht="15" x14ac:dyDescent="0.2">
      <c r="B9" s="120" t="s">
        <v>123</v>
      </c>
      <c r="C9" s="121" t="s">
        <v>110</v>
      </c>
      <c r="D9" s="121" t="s">
        <v>110</v>
      </c>
      <c r="E9" s="121" t="s">
        <v>109</v>
      </c>
      <c r="F9" s="122" t="s">
        <v>110</v>
      </c>
      <c r="G9" s="121" t="s">
        <v>110</v>
      </c>
      <c r="H9" s="121" t="s">
        <v>110</v>
      </c>
      <c r="I9" s="121" t="s">
        <v>110</v>
      </c>
      <c r="J9" s="121" t="s">
        <v>110</v>
      </c>
      <c r="K9" s="121" t="s">
        <v>110</v>
      </c>
      <c r="L9" s="121" t="s">
        <v>110</v>
      </c>
      <c r="M9" s="113"/>
    </row>
    <row r="10" spans="2:15" ht="15" x14ac:dyDescent="0.2">
      <c r="B10" s="120" t="s">
        <v>237</v>
      </c>
      <c r="C10" s="121" t="s">
        <v>109</v>
      </c>
      <c r="D10" s="121" t="s">
        <v>109</v>
      </c>
      <c r="E10" s="121" t="s">
        <v>109</v>
      </c>
      <c r="F10" s="122" t="s">
        <v>109</v>
      </c>
      <c r="G10" s="121" t="s">
        <v>109</v>
      </c>
      <c r="H10" s="121" t="s">
        <v>109</v>
      </c>
      <c r="I10" s="121" t="s">
        <v>109</v>
      </c>
      <c r="J10" s="121" t="s">
        <v>109</v>
      </c>
      <c r="K10" s="121" t="s">
        <v>109</v>
      </c>
      <c r="L10" s="121" t="s">
        <v>109</v>
      </c>
      <c r="M10" s="113"/>
    </row>
    <row r="11" spans="2:15" ht="15" x14ac:dyDescent="0.2">
      <c r="B11" s="120" t="s">
        <v>103</v>
      </c>
      <c r="C11" s="121" t="s">
        <v>109</v>
      </c>
      <c r="D11" s="121" t="s">
        <v>109</v>
      </c>
      <c r="E11" s="121" t="s">
        <v>109</v>
      </c>
      <c r="F11" s="122" t="s">
        <v>109</v>
      </c>
      <c r="G11" s="121" t="s">
        <v>109</v>
      </c>
      <c r="H11" s="121" t="s">
        <v>109</v>
      </c>
      <c r="I11" s="121" t="s">
        <v>109</v>
      </c>
      <c r="J11" s="121" t="s">
        <v>109</v>
      </c>
      <c r="K11" s="121" t="s">
        <v>109</v>
      </c>
      <c r="L11" s="121" t="s">
        <v>109</v>
      </c>
      <c r="M11" s="113"/>
    </row>
    <row r="12" spans="2:15" ht="15" x14ac:dyDescent="0.2">
      <c r="B12" s="120" t="s">
        <v>114</v>
      </c>
      <c r="C12" s="121" t="s">
        <v>139</v>
      </c>
      <c r="D12" s="121" t="s">
        <v>139</v>
      </c>
      <c r="E12" s="121" t="s">
        <v>140</v>
      </c>
      <c r="F12" s="121" t="s">
        <v>139</v>
      </c>
      <c r="G12" s="121" t="s">
        <v>141</v>
      </c>
      <c r="H12" s="121" t="s">
        <v>139</v>
      </c>
      <c r="I12" s="121" t="s">
        <v>139</v>
      </c>
      <c r="J12" s="121" t="s">
        <v>139</v>
      </c>
      <c r="K12" s="121" t="s">
        <v>139</v>
      </c>
      <c r="L12" s="121" t="s">
        <v>139</v>
      </c>
      <c r="M12" s="113"/>
    </row>
    <row r="13" spans="2:15" ht="15" x14ac:dyDescent="0.2">
      <c r="B13" s="120" t="s">
        <v>104</v>
      </c>
      <c r="C13" s="121" t="s">
        <v>109</v>
      </c>
      <c r="D13" s="121" t="s">
        <v>109</v>
      </c>
      <c r="E13" s="121" t="s">
        <v>109</v>
      </c>
      <c r="F13" s="122" t="s">
        <v>109</v>
      </c>
      <c r="G13" s="121" t="s">
        <v>109</v>
      </c>
      <c r="H13" s="121" t="s">
        <v>109</v>
      </c>
      <c r="I13" s="121" t="s">
        <v>109</v>
      </c>
      <c r="J13" s="121" t="s">
        <v>110</v>
      </c>
      <c r="K13" s="121" t="s">
        <v>109</v>
      </c>
      <c r="L13" s="121" t="s">
        <v>109</v>
      </c>
      <c r="M13" s="113"/>
    </row>
    <row r="14" spans="2:15" ht="15" x14ac:dyDescent="0.2">
      <c r="B14" s="120" t="s">
        <v>115</v>
      </c>
      <c r="C14" s="121" t="s">
        <v>110</v>
      </c>
      <c r="D14" s="121" t="s">
        <v>109</v>
      </c>
      <c r="E14" s="121" t="s">
        <v>110</v>
      </c>
      <c r="F14" s="122" t="s">
        <v>110</v>
      </c>
      <c r="G14" s="121" t="s">
        <v>110</v>
      </c>
      <c r="H14" s="121" t="s">
        <v>110</v>
      </c>
      <c r="I14" s="121" t="s">
        <v>110</v>
      </c>
      <c r="J14" s="121" t="s">
        <v>110</v>
      </c>
      <c r="K14" s="121" t="s">
        <v>110</v>
      </c>
      <c r="L14" s="121" t="s">
        <v>110</v>
      </c>
      <c r="M14" s="113"/>
    </row>
    <row r="15" spans="2:15" ht="15" x14ac:dyDescent="0.2">
      <c r="B15" s="123" t="s">
        <v>117</v>
      </c>
      <c r="C15" s="124" t="s">
        <v>109</v>
      </c>
      <c r="D15" s="124" t="s">
        <v>109</v>
      </c>
      <c r="E15" s="124" t="s">
        <v>110</v>
      </c>
      <c r="F15" s="125" t="s">
        <v>110</v>
      </c>
      <c r="G15" s="124" t="s">
        <v>109</v>
      </c>
      <c r="H15" s="124" t="s">
        <v>109</v>
      </c>
      <c r="I15" s="124" t="s">
        <v>109</v>
      </c>
      <c r="J15" s="124" t="s">
        <v>110</v>
      </c>
      <c r="K15" s="124" t="s">
        <v>110</v>
      </c>
      <c r="L15" s="124" t="s">
        <v>109</v>
      </c>
      <c r="M15" s="113"/>
    </row>
    <row r="16" spans="2:15" ht="15.75" x14ac:dyDescent="0.25">
      <c r="B16" s="114" t="s">
        <v>106</v>
      </c>
      <c r="C16" s="115"/>
      <c r="D16" s="115"/>
      <c r="E16" s="116"/>
      <c r="F16" s="116"/>
      <c r="G16" s="116"/>
      <c r="H16" s="116"/>
      <c r="I16" s="116"/>
      <c r="J16" s="116"/>
      <c r="K16" s="116"/>
      <c r="L16" s="116"/>
      <c r="M16" s="113"/>
    </row>
    <row r="17" spans="1:13" ht="15" x14ac:dyDescent="0.2">
      <c r="B17" s="120" t="s">
        <v>107</v>
      </c>
      <c r="C17" s="118" t="s">
        <v>109</v>
      </c>
      <c r="D17" s="118" t="s">
        <v>109</v>
      </c>
      <c r="E17" s="118" t="s">
        <v>109</v>
      </c>
      <c r="F17" s="118" t="s">
        <v>109</v>
      </c>
      <c r="G17" s="118" t="s">
        <v>109</v>
      </c>
      <c r="H17" s="118" t="s">
        <v>109</v>
      </c>
      <c r="I17" s="118" t="s">
        <v>109</v>
      </c>
      <c r="J17" s="118" t="s">
        <v>110</v>
      </c>
      <c r="K17" s="118" t="s">
        <v>110</v>
      </c>
      <c r="L17" s="118" t="s">
        <v>110</v>
      </c>
      <c r="M17" s="113"/>
    </row>
    <row r="18" spans="1:13" ht="15" x14ac:dyDescent="0.2">
      <c r="B18" s="120" t="s">
        <v>108</v>
      </c>
      <c r="C18" s="121" t="s">
        <v>109</v>
      </c>
      <c r="D18" s="121" t="s">
        <v>110</v>
      </c>
      <c r="E18" s="121" t="s">
        <v>109</v>
      </c>
      <c r="F18" s="121" t="s">
        <v>109</v>
      </c>
      <c r="G18" s="121" t="s">
        <v>109</v>
      </c>
      <c r="H18" s="121" t="s">
        <v>109</v>
      </c>
      <c r="I18" s="121" t="s">
        <v>109</v>
      </c>
      <c r="J18" s="121" t="s">
        <v>109</v>
      </c>
      <c r="K18" s="121" t="s">
        <v>109</v>
      </c>
      <c r="L18" s="121" t="s">
        <v>109</v>
      </c>
      <c r="M18" s="113"/>
    </row>
    <row r="19" spans="1:13" ht="15" x14ac:dyDescent="0.2">
      <c r="B19" s="120" t="s">
        <v>116</v>
      </c>
      <c r="C19" s="124" t="s">
        <v>109</v>
      </c>
      <c r="D19" s="124" t="s">
        <v>109</v>
      </c>
      <c r="E19" s="124" t="s">
        <v>109</v>
      </c>
      <c r="F19" s="124" t="s">
        <v>109</v>
      </c>
      <c r="G19" s="124" t="s">
        <v>109</v>
      </c>
      <c r="H19" s="124" t="s">
        <v>109</v>
      </c>
      <c r="I19" s="124" t="s">
        <v>109</v>
      </c>
      <c r="J19" s="124" t="s">
        <v>109</v>
      </c>
      <c r="K19" s="124" t="s">
        <v>109</v>
      </c>
      <c r="L19" s="124" t="s">
        <v>109</v>
      </c>
      <c r="M19" s="113"/>
    </row>
    <row r="20" spans="1:13" ht="15.75" x14ac:dyDescent="0.25">
      <c r="B20" s="114" t="s">
        <v>98</v>
      </c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113"/>
    </row>
    <row r="21" spans="1:13" ht="30" x14ac:dyDescent="0.2">
      <c r="B21" s="126" t="s">
        <v>137</v>
      </c>
      <c r="C21" s="127" t="s">
        <v>134</v>
      </c>
      <c r="D21" s="127" t="s">
        <v>134</v>
      </c>
      <c r="E21" s="127" t="s">
        <v>135</v>
      </c>
      <c r="F21" s="127" t="s">
        <v>134</v>
      </c>
      <c r="G21" s="127" t="s">
        <v>134</v>
      </c>
      <c r="H21" s="127" t="s">
        <v>134</v>
      </c>
      <c r="I21" s="127" t="s">
        <v>134</v>
      </c>
      <c r="J21" s="127" t="s">
        <v>135</v>
      </c>
      <c r="K21" s="127" t="s">
        <v>135</v>
      </c>
      <c r="L21" s="127" t="s">
        <v>134</v>
      </c>
      <c r="M21" s="113"/>
    </row>
    <row r="22" spans="1:13" ht="15" x14ac:dyDescent="0.2">
      <c r="B22" s="120" t="s">
        <v>105</v>
      </c>
      <c r="C22" s="121" t="s">
        <v>109</v>
      </c>
      <c r="D22" s="121" t="s">
        <v>109</v>
      </c>
      <c r="E22" s="121" t="s">
        <v>109</v>
      </c>
      <c r="F22" s="121" t="s">
        <v>109</v>
      </c>
      <c r="G22" s="121" t="s">
        <v>109</v>
      </c>
      <c r="H22" s="121" t="s">
        <v>109</v>
      </c>
      <c r="I22" s="121" t="s">
        <v>109</v>
      </c>
      <c r="J22" s="121" t="s">
        <v>109</v>
      </c>
      <c r="K22" s="121" t="s">
        <v>109</v>
      </c>
      <c r="L22" s="121" t="s">
        <v>109</v>
      </c>
      <c r="M22" s="113"/>
    </row>
    <row r="23" spans="1:13" ht="15.75" x14ac:dyDescent="0.25">
      <c r="B23" s="114" t="s">
        <v>120</v>
      </c>
      <c r="C23" s="115"/>
      <c r="D23" s="115"/>
      <c r="E23" s="116"/>
      <c r="F23" s="116"/>
      <c r="G23" s="116"/>
      <c r="H23" s="116"/>
      <c r="I23" s="116"/>
      <c r="J23" s="116"/>
      <c r="K23" s="116"/>
      <c r="L23" s="116"/>
      <c r="M23" s="113"/>
    </row>
    <row r="24" spans="1:13" ht="15" x14ac:dyDescent="0.2">
      <c r="B24" s="120" t="s">
        <v>121</v>
      </c>
      <c r="C24" s="118" t="s">
        <v>110</v>
      </c>
      <c r="D24" s="118" t="s">
        <v>109</v>
      </c>
      <c r="E24" s="118" t="s">
        <v>110</v>
      </c>
      <c r="F24" s="118" t="s">
        <v>109</v>
      </c>
      <c r="G24" s="118" t="s">
        <v>110</v>
      </c>
      <c r="H24" s="118" t="s">
        <v>109</v>
      </c>
      <c r="I24" s="118" t="s">
        <v>109</v>
      </c>
      <c r="J24" s="118" t="s">
        <v>110</v>
      </c>
      <c r="K24" s="118" t="s">
        <v>109</v>
      </c>
      <c r="L24" s="118" t="s">
        <v>109</v>
      </c>
      <c r="M24" s="113"/>
    </row>
    <row r="25" spans="1:13" ht="15" x14ac:dyDescent="0.2">
      <c r="B25" s="120" t="s">
        <v>119</v>
      </c>
      <c r="C25" s="121" t="s">
        <v>110</v>
      </c>
      <c r="D25" s="121" t="s">
        <v>109</v>
      </c>
      <c r="E25" s="122" t="s">
        <v>110</v>
      </c>
      <c r="F25" s="128" t="s">
        <v>109</v>
      </c>
      <c r="G25" s="121" t="s">
        <v>110</v>
      </c>
      <c r="H25" s="121" t="s">
        <v>109</v>
      </c>
      <c r="I25" s="121" t="s">
        <v>109</v>
      </c>
      <c r="J25" s="121" t="s">
        <v>110</v>
      </c>
      <c r="K25" s="121" t="s">
        <v>109</v>
      </c>
      <c r="L25" s="121" t="s">
        <v>109</v>
      </c>
      <c r="M25" s="113"/>
    </row>
    <row r="26" spans="1:13" ht="15" x14ac:dyDescent="0.2">
      <c r="B26" s="129" t="s">
        <v>118</v>
      </c>
      <c r="C26" s="121" t="s">
        <v>110</v>
      </c>
      <c r="D26" s="121" t="s">
        <v>109</v>
      </c>
      <c r="E26" s="122" t="s">
        <v>110</v>
      </c>
      <c r="F26" s="128" t="s">
        <v>109</v>
      </c>
      <c r="G26" s="121" t="s">
        <v>110</v>
      </c>
      <c r="H26" s="121" t="s">
        <v>109</v>
      </c>
      <c r="I26" s="121" t="s">
        <v>109</v>
      </c>
      <c r="J26" s="121" t="s">
        <v>110</v>
      </c>
      <c r="K26" s="121" t="s">
        <v>109</v>
      </c>
      <c r="L26" s="121" t="s">
        <v>109</v>
      </c>
      <c r="M26" s="113"/>
    </row>
    <row r="27" spans="1:13" ht="15.75" hidden="1" x14ac:dyDescent="0.25">
      <c r="B27" s="130" t="s">
        <v>136</v>
      </c>
      <c r="C27" s="131">
        <v>110000</v>
      </c>
      <c r="D27" s="131"/>
      <c r="E27" s="131"/>
      <c r="F27" s="131"/>
      <c r="G27" s="131"/>
      <c r="H27" s="131"/>
      <c r="I27" s="131">
        <v>122000</v>
      </c>
      <c r="J27" s="131">
        <v>110000</v>
      </c>
      <c r="K27" s="131"/>
      <c r="L27" s="131"/>
      <c r="M27" s="113"/>
    </row>
    <row r="28" spans="1:13" ht="15.75" x14ac:dyDescent="0.25">
      <c r="A28" s="132"/>
      <c r="B28" s="114" t="s">
        <v>58</v>
      </c>
      <c r="C28" s="115"/>
      <c r="D28" s="115"/>
      <c r="E28" s="116"/>
      <c r="F28" s="116"/>
      <c r="G28" s="116"/>
      <c r="H28" s="116"/>
      <c r="I28" s="116"/>
      <c r="J28" s="116"/>
      <c r="K28" s="116"/>
      <c r="L28" s="116"/>
      <c r="M28" s="113"/>
    </row>
    <row r="29" spans="1:13" ht="15" x14ac:dyDescent="0.2">
      <c r="A29" s="133"/>
      <c r="B29" s="129" t="s">
        <v>112</v>
      </c>
      <c r="C29" s="134">
        <v>0.26600000000000001</v>
      </c>
      <c r="D29" s="134">
        <v>0.26600000000000001</v>
      </c>
      <c r="E29" s="134">
        <v>0.26600000000000001</v>
      </c>
      <c r="F29" s="134">
        <v>0.26600000000000001</v>
      </c>
      <c r="G29" s="134">
        <v>0.26600000000000001</v>
      </c>
      <c r="H29" s="134">
        <v>0.26600000000000001</v>
      </c>
      <c r="I29" s="134">
        <v>0.26600000000000001</v>
      </c>
      <c r="J29" s="134">
        <v>0.26600000000000001</v>
      </c>
      <c r="K29" s="134">
        <v>0.26600000000000001</v>
      </c>
      <c r="L29" s="134">
        <v>0.26600000000000001</v>
      </c>
      <c r="M29" s="113"/>
    </row>
    <row r="30" spans="1:13" ht="15.75" x14ac:dyDescent="0.25">
      <c r="A30" s="133"/>
      <c r="B30" s="114" t="s">
        <v>59</v>
      </c>
      <c r="C30" s="115"/>
      <c r="D30" s="115"/>
      <c r="E30" s="116"/>
      <c r="F30" s="116"/>
      <c r="G30" s="116"/>
      <c r="H30" s="116"/>
      <c r="I30" s="116"/>
      <c r="J30" s="116"/>
      <c r="K30" s="116"/>
      <c r="L30" s="116"/>
      <c r="M30" s="113"/>
    </row>
    <row r="31" spans="1:13" ht="15" x14ac:dyDescent="0.2">
      <c r="A31" s="133"/>
      <c r="B31" s="129" t="s">
        <v>111</v>
      </c>
      <c r="C31" s="134">
        <v>0.5</v>
      </c>
      <c r="D31" s="134">
        <v>0.56999999999999995</v>
      </c>
      <c r="E31" s="134">
        <v>0.48</v>
      </c>
      <c r="F31" s="121" t="s">
        <v>143</v>
      </c>
      <c r="G31" s="135">
        <v>0.45</v>
      </c>
      <c r="H31" s="134">
        <v>0.752</v>
      </c>
      <c r="I31" s="135">
        <v>0.78</v>
      </c>
      <c r="J31" s="134">
        <v>0.56499999999999995</v>
      </c>
      <c r="K31" s="134">
        <v>0.5</v>
      </c>
      <c r="L31" s="134">
        <v>0.56000000000000005</v>
      </c>
      <c r="M31" s="113"/>
    </row>
    <row r="32" spans="1:13" ht="15" x14ac:dyDescent="0.2">
      <c r="A32" s="133"/>
      <c r="B32" s="129" t="s">
        <v>142</v>
      </c>
      <c r="C32" s="134">
        <v>0.6321</v>
      </c>
      <c r="D32" s="134">
        <v>0.74519999999999997</v>
      </c>
      <c r="E32" s="134">
        <v>0.60119999999999996</v>
      </c>
      <c r="F32" s="121" t="s">
        <v>143</v>
      </c>
      <c r="G32" s="134">
        <v>0.55569999999999997</v>
      </c>
      <c r="H32" s="121">
        <v>102.17</v>
      </c>
      <c r="I32" s="134">
        <v>1.1291</v>
      </c>
      <c r="J32" s="134">
        <v>0.73719999999999997</v>
      </c>
      <c r="K32" s="134">
        <v>0.63229999999999997</v>
      </c>
      <c r="L32" s="134">
        <v>0.72860000000000003</v>
      </c>
      <c r="M32" s="113"/>
    </row>
    <row r="33" spans="1:13" ht="15" x14ac:dyDescent="0.2">
      <c r="A33" s="136"/>
      <c r="B33" s="129" t="s">
        <v>113</v>
      </c>
      <c r="C33" s="134">
        <v>0.6321</v>
      </c>
      <c r="D33" s="134">
        <v>0.95540000000000003</v>
      </c>
      <c r="E33" s="134">
        <v>0.76349999999999996</v>
      </c>
      <c r="F33" s="134">
        <v>0.93320000000000003</v>
      </c>
      <c r="G33" s="134">
        <v>0.71599999999999997</v>
      </c>
      <c r="H33" s="134">
        <v>1.3366</v>
      </c>
      <c r="I33" s="134">
        <v>1.4763999999999999</v>
      </c>
      <c r="J33" s="134">
        <v>0.94469999999999998</v>
      </c>
      <c r="K33" s="134">
        <v>0.80710000000000004</v>
      </c>
      <c r="L33" s="134">
        <v>0.93300000000000005</v>
      </c>
      <c r="M33" s="113"/>
    </row>
    <row r="34" spans="1:13" ht="15.75" x14ac:dyDescent="0.25">
      <c r="B34" s="114" t="s">
        <v>126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3"/>
    </row>
    <row r="35" spans="1:13" ht="15" x14ac:dyDescent="0.2">
      <c r="B35" s="129" t="s">
        <v>127</v>
      </c>
      <c r="C35" s="121">
        <v>36</v>
      </c>
      <c r="D35" s="121">
        <v>83</v>
      </c>
      <c r="E35" s="121">
        <v>43</v>
      </c>
      <c r="F35" s="121">
        <v>102</v>
      </c>
      <c r="G35" s="121">
        <v>64</v>
      </c>
      <c r="H35" s="121">
        <v>31</v>
      </c>
      <c r="I35" s="121">
        <v>126</v>
      </c>
      <c r="J35" s="121">
        <v>42</v>
      </c>
      <c r="K35" s="121">
        <v>44</v>
      </c>
      <c r="L35" s="121">
        <v>41</v>
      </c>
      <c r="M35" s="113"/>
    </row>
    <row r="36" spans="1:13" ht="15" x14ac:dyDescent="0.2">
      <c r="B36" s="129" t="s">
        <v>128</v>
      </c>
      <c r="C36" s="121">
        <v>311</v>
      </c>
      <c r="D36" s="121">
        <v>86</v>
      </c>
      <c r="E36" s="121">
        <v>106</v>
      </c>
      <c r="F36" s="121">
        <v>122</v>
      </c>
      <c r="G36" s="121">
        <v>190</v>
      </c>
      <c r="H36" s="121">
        <v>69</v>
      </c>
      <c r="I36" s="121">
        <v>181</v>
      </c>
      <c r="J36" s="121">
        <v>69</v>
      </c>
      <c r="K36" s="121">
        <v>36</v>
      </c>
      <c r="L36" s="121">
        <v>43</v>
      </c>
      <c r="M36" s="113"/>
    </row>
    <row r="37" spans="1:13" ht="15" x14ac:dyDescent="0.2">
      <c r="B37" s="129" t="s">
        <v>131</v>
      </c>
      <c r="C37" s="121">
        <f>C36+C35</f>
        <v>347</v>
      </c>
      <c r="D37" s="121">
        <f t="shared" ref="D37:L37" si="1">D36+D35</f>
        <v>169</v>
      </c>
      <c r="E37" s="121">
        <f t="shared" si="1"/>
        <v>149</v>
      </c>
      <c r="F37" s="121">
        <f t="shared" si="1"/>
        <v>224</v>
      </c>
      <c r="G37" s="121">
        <f t="shared" si="1"/>
        <v>254</v>
      </c>
      <c r="H37" s="121">
        <f t="shared" si="1"/>
        <v>100</v>
      </c>
      <c r="I37" s="121">
        <f t="shared" si="1"/>
        <v>307</v>
      </c>
      <c r="J37" s="121">
        <f t="shared" si="1"/>
        <v>111</v>
      </c>
      <c r="K37" s="121">
        <f t="shared" si="1"/>
        <v>80</v>
      </c>
      <c r="L37" s="121">
        <f t="shared" si="1"/>
        <v>84</v>
      </c>
      <c r="M37" s="113"/>
    </row>
    <row r="38" spans="1:13" ht="15" x14ac:dyDescent="0.2">
      <c r="B38" s="123" t="s">
        <v>129</v>
      </c>
      <c r="C38" s="124">
        <v>0</v>
      </c>
      <c r="D38" s="124">
        <f>252-(D35+D36)</f>
        <v>83</v>
      </c>
      <c r="E38" s="124">
        <f>269-(E36+E35)</f>
        <v>120</v>
      </c>
      <c r="F38" s="124">
        <f>324-(F36+F35)</f>
        <v>100</v>
      </c>
      <c r="G38" s="124">
        <f>(638-(G36+G35))</f>
        <v>384</v>
      </c>
      <c r="H38" s="124">
        <f>426-(H35+H36)</f>
        <v>326</v>
      </c>
      <c r="I38" s="124">
        <f>(469-(I36+I35))</f>
        <v>162</v>
      </c>
      <c r="J38" s="124">
        <f>179-(J36+J35)</f>
        <v>68</v>
      </c>
      <c r="K38" s="124">
        <f>128-(K36+K35)</f>
        <v>48</v>
      </c>
      <c r="L38" s="124">
        <f>122-(L36+L35)</f>
        <v>38</v>
      </c>
      <c r="M38" s="113"/>
    </row>
    <row r="39" spans="1:13" ht="15.75" x14ac:dyDescent="0.25">
      <c r="B39" s="137" t="s">
        <v>138</v>
      </c>
      <c r="C39" s="128">
        <f>C37+C38</f>
        <v>347</v>
      </c>
      <c r="D39" s="128">
        <f t="shared" ref="D39:L39" si="2">D37+D38</f>
        <v>252</v>
      </c>
      <c r="E39" s="128">
        <f t="shared" si="2"/>
        <v>269</v>
      </c>
      <c r="F39" s="128">
        <f t="shared" si="2"/>
        <v>324</v>
      </c>
      <c r="G39" s="128">
        <f t="shared" si="2"/>
        <v>638</v>
      </c>
      <c r="H39" s="128">
        <f t="shared" si="2"/>
        <v>426</v>
      </c>
      <c r="I39" s="128">
        <f t="shared" si="2"/>
        <v>469</v>
      </c>
      <c r="J39" s="128">
        <f t="shared" si="2"/>
        <v>179</v>
      </c>
      <c r="K39" s="128">
        <f t="shared" si="2"/>
        <v>128</v>
      </c>
      <c r="L39" s="128">
        <f t="shared" si="2"/>
        <v>122</v>
      </c>
    </row>
    <row r="40" spans="1:13" x14ac:dyDescent="0.2">
      <c r="B40" s="138"/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3" x14ac:dyDescent="0.2">
      <c r="B41" s="138"/>
      <c r="C41" s="139"/>
      <c r="D41" s="133"/>
      <c r="E41" s="133"/>
      <c r="F41" s="133"/>
      <c r="G41" s="133"/>
      <c r="H41" s="133"/>
      <c r="I41" s="133"/>
      <c r="J41" s="133"/>
      <c r="K41" s="133"/>
      <c r="L41" s="133"/>
    </row>
    <row r="42" spans="1:13" ht="15.75" x14ac:dyDescent="0.25">
      <c r="B42" s="140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3" x14ac:dyDescent="0.2">
      <c r="B43" s="138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3" x14ac:dyDescent="0.2">
      <c r="B44" s="138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3" x14ac:dyDescent="0.2">
      <c r="B45" s="138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3" x14ac:dyDescent="0.2">
      <c r="B46" s="138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3" x14ac:dyDescent="0.2">
      <c r="B47" s="138"/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1:13" x14ac:dyDescent="0.2"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3:12" x14ac:dyDescent="0.2"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3:12" x14ac:dyDescent="0.2"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3:12" x14ac:dyDescent="0.2"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3:12" x14ac:dyDescent="0.2"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3:12" x14ac:dyDescent="0.2"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3:12" x14ac:dyDescent="0.2"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3:12" x14ac:dyDescent="0.2"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3:12" x14ac:dyDescent="0.2"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3:12" x14ac:dyDescent="0.2"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3:12" x14ac:dyDescent="0.2"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3:12" x14ac:dyDescent="0.2"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3:12" x14ac:dyDescent="0.2"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3:12" x14ac:dyDescent="0.2"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3:12" x14ac:dyDescent="0.2"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3:12" x14ac:dyDescent="0.2"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3:12" x14ac:dyDescent="0.2"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3:12" x14ac:dyDescent="0.2"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3:12" x14ac:dyDescent="0.2"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</sheetData>
  <conditionalFormatting sqref="C35:L81 C5:L33">
    <cfRule type="cellIs" dxfId="19" priority="20" operator="equal">
      <formula>"si"</formula>
    </cfRule>
  </conditionalFormatting>
  <conditionalFormatting sqref="M34 C35:M61 C5:M33">
    <cfRule type="cellIs" dxfId="18" priority="19" operator="equal">
      <formula>"no"</formula>
    </cfRule>
  </conditionalFormatting>
  <conditionalFormatting sqref="B16">
    <cfRule type="cellIs" dxfId="17" priority="18" operator="equal">
      <formula>"si"</formula>
    </cfRule>
  </conditionalFormatting>
  <conditionalFormatting sqref="B16">
    <cfRule type="cellIs" dxfId="16" priority="17" operator="equal">
      <formula>"no"</formula>
    </cfRule>
  </conditionalFormatting>
  <conditionalFormatting sqref="B23">
    <cfRule type="cellIs" dxfId="15" priority="16" operator="equal">
      <formula>"si"</formula>
    </cfRule>
  </conditionalFormatting>
  <conditionalFormatting sqref="B23">
    <cfRule type="cellIs" dxfId="14" priority="15" operator="equal">
      <formula>"no"</formula>
    </cfRule>
  </conditionalFormatting>
  <conditionalFormatting sqref="B20">
    <cfRule type="cellIs" dxfId="13" priority="14" operator="equal">
      <formula>"si"</formula>
    </cfRule>
  </conditionalFormatting>
  <conditionalFormatting sqref="B20">
    <cfRule type="cellIs" dxfId="12" priority="13" operator="equal">
      <formula>"no"</formula>
    </cfRule>
  </conditionalFormatting>
  <conditionalFormatting sqref="B34:L34">
    <cfRule type="cellIs" dxfId="11" priority="12" operator="equal">
      <formula>"si"</formula>
    </cfRule>
  </conditionalFormatting>
  <conditionalFormatting sqref="B34:L34">
    <cfRule type="cellIs" dxfId="10" priority="11" operator="equal">
      <formula>"no"</formula>
    </cfRule>
  </conditionalFormatting>
  <conditionalFormatting sqref="C21:L21">
    <cfRule type="cellIs" dxfId="9" priority="8" operator="equal">
      <formula>"B"</formula>
    </cfRule>
    <cfRule type="cellIs" dxfId="8" priority="9" operator="equal">
      <formula>"B"</formula>
    </cfRule>
    <cfRule type="cellIs" dxfId="7" priority="10" operator="equal">
      <formula>"A"</formula>
    </cfRule>
  </conditionalFormatting>
  <conditionalFormatting sqref="C12:L12">
    <cfRule type="cellIs" dxfId="6" priority="7" operator="equal">
      <formula>"Visa"</formula>
    </cfRule>
  </conditionalFormatting>
  <conditionalFormatting sqref="E12">
    <cfRule type="cellIs" dxfId="5" priority="6" operator="equal">
      <formula>"Cabal"</formula>
    </cfRule>
  </conditionalFormatting>
  <conditionalFormatting sqref="G12">
    <cfRule type="cellIs" dxfId="4" priority="5" operator="equal">
      <formula>$G$12</formula>
    </cfRule>
  </conditionalFormatting>
  <conditionalFormatting sqref="B28">
    <cfRule type="cellIs" dxfId="3" priority="4" operator="equal">
      <formula>"si"</formula>
    </cfRule>
  </conditionalFormatting>
  <conditionalFormatting sqref="B28">
    <cfRule type="cellIs" dxfId="2" priority="3" operator="equal">
      <formula>"no"</formula>
    </cfRule>
  </conditionalFormatting>
  <conditionalFormatting sqref="B30">
    <cfRule type="cellIs" dxfId="1" priority="2" operator="equal">
      <formula>"si"</formula>
    </cfRule>
  </conditionalFormatting>
  <conditionalFormatting sqref="B30">
    <cfRule type="cellIs" dxfId="0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topLeftCell="A13" workbookViewId="0">
      <selection activeCell="H22" sqref="H22"/>
    </sheetView>
  </sheetViews>
  <sheetFormatPr baseColWidth="10" defaultRowHeight="15" x14ac:dyDescent="0.25"/>
  <cols>
    <col min="2" max="2" width="16.85546875" bestFit="1" customWidth="1"/>
    <col min="3" max="3" width="22.140625" customWidth="1"/>
    <col min="4" max="4" width="19.140625" customWidth="1"/>
    <col min="5" max="5" width="30.7109375" customWidth="1"/>
  </cols>
  <sheetData>
    <row r="1" spans="1:6" x14ac:dyDescent="0.25">
      <c r="A1" s="38"/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38"/>
      <c r="B3" s="38"/>
      <c r="C3" s="38"/>
      <c r="D3" s="38"/>
      <c r="E3" s="38"/>
      <c r="F3" s="38"/>
    </row>
    <row r="4" spans="1:6" x14ac:dyDescent="0.25">
      <c r="A4" s="38"/>
      <c r="B4" s="38"/>
      <c r="C4" s="38"/>
      <c r="D4" s="38"/>
      <c r="E4" s="38"/>
      <c r="F4" s="38"/>
    </row>
    <row r="5" spans="1:6" x14ac:dyDescent="0.25">
      <c r="A5" s="38"/>
      <c r="B5" s="38"/>
      <c r="C5" s="38"/>
      <c r="D5" s="38"/>
      <c r="E5" s="38"/>
      <c r="F5" s="38"/>
    </row>
    <row r="6" spans="1:6" x14ac:dyDescent="0.25">
      <c r="A6" s="38"/>
      <c r="B6" s="38"/>
      <c r="C6" s="38"/>
      <c r="D6" s="38"/>
      <c r="E6" s="38"/>
      <c r="F6" s="38"/>
    </row>
    <row r="7" spans="1:6" x14ac:dyDescent="0.25">
      <c r="A7" s="38"/>
      <c r="B7" s="38"/>
      <c r="C7" s="38"/>
      <c r="D7" s="38"/>
      <c r="E7" s="38"/>
      <c r="F7" s="38"/>
    </row>
    <row r="8" spans="1:6" x14ac:dyDescent="0.25">
      <c r="A8" s="38"/>
      <c r="B8" s="38"/>
      <c r="C8" s="38"/>
      <c r="D8" s="38"/>
      <c r="E8" s="38"/>
      <c r="F8" s="38"/>
    </row>
    <row r="9" spans="1:6" x14ac:dyDescent="0.25">
      <c r="A9" s="38"/>
      <c r="B9" s="38"/>
      <c r="C9" s="38"/>
      <c r="D9" s="38"/>
      <c r="E9" s="38"/>
      <c r="F9" s="38"/>
    </row>
    <row r="10" spans="1:6" x14ac:dyDescent="0.25">
      <c r="A10" s="38"/>
      <c r="B10" s="38"/>
      <c r="C10" s="38"/>
      <c r="D10" s="38"/>
      <c r="E10" s="38"/>
      <c r="F10" s="38"/>
    </row>
    <row r="11" spans="1:6" x14ac:dyDescent="0.25">
      <c r="A11" s="38"/>
      <c r="B11" s="38"/>
      <c r="C11" s="38"/>
      <c r="D11" s="38"/>
      <c r="E11" s="38"/>
      <c r="F11" s="38"/>
    </row>
    <row r="12" spans="1:6" x14ac:dyDescent="0.25">
      <c r="A12" s="38"/>
      <c r="B12" s="38"/>
      <c r="C12" s="38"/>
      <c r="D12" s="38"/>
      <c r="E12" s="38"/>
      <c r="F12" s="38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8"/>
      <c r="B14" s="38"/>
      <c r="C14" s="38"/>
      <c r="D14" s="38"/>
      <c r="E14" s="38"/>
      <c r="F14" s="38"/>
    </row>
    <row r="15" spans="1:6" x14ac:dyDescent="0.25">
      <c r="A15" s="38"/>
      <c r="B15" s="38"/>
      <c r="C15" s="38"/>
      <c r="D15" s="38"/>
      <c r="E15" s="38"/>
      <c r="F15" s="38"/>
    </row>
    <row r="16" spans="1:6" x14ac:dyDescent="0.25">
      <c r="A16" s="38"/>
      <c r="B16" s="38"/>
      <c r="C16" s="38"/>
      <c r="D16" s="38"/>
      <c r="E16" s="38"/>
      <c r="F16" s="38"/>
    </row>
    <row r="17" spans="1:6" ht="15.75" thickBot="1" x14ac:dyDescent="0.3">
      <c r="A17" s="38"/>
      <c r="B17" s="38"/>
      <c r="C17" s="38"/>
      <c r="D17" s="38"/>
      <c r="E17" s="38"/>
      <c r="F17" s="38"/>
    </row>
    <row r="18" spans="1:6" ht="15.75" thickBot="1" x14ac:dyDescent="0.3">
      <c r="A18" s="38"/>
      <c r="B18" s="250" t="s">
        <v>86</v>
      </c>
      <c r="C18" s="251"/>
      <c r="D18" s="251"/>
      <c r="E18" s="252"/>
      <c r="F18" s="38"/>
    </row>
    <row r="19" spans="1:6" ht="30.75" customHeight="1" thickBot="1" x14ac:dyDescent="0.3">
      <c r="A19" s="38"/>
      <c r="B19" s="51" t="s">
        <v>88</v>
      </c>
      <c r="C19" s="52" t="s">
        <v>87</v>
      </c>
      <c r="D19" s="52" t="s">
        <v>78</v>
      </c>
      <c r="E19" s="53" t="s">
        <v>83</v>
      </c>
      <c r="F19" s="47"/>
    </row>
    <row r="20" spans="1:6" ht="15.75" thickBot="1" x14ac:dyDescent="0.3">
      <c r="A20" s="38"/>
      <c r="B20" s="250" t="s">
        <v>89</v>
      </c>
      <c r="C20" s="251"/>
      <c r="D20" s="251"/>
      <c r="E20" s="252"/>
      <c r="F20" s="47"/>
    </row>
    <row r="21" spans="1:6" x14ac:dyDescent="0.25">
      <c r="A21" s="38"/>
      <c r="B21" s="45" t="s">
        <v>75</v>
      </c>
      <c r="C21" s="46" t="s">
        <v>77</v>
      </c>
      <c r="D21" s="45" t="s">
        <v>79</v>
      </c>
      <c r="E21" s="45" t="s">
        <v>84</v>
      </c>
      <c r="F21" s="47"/>
    </row>
    <row r="22" spans="1:6" x14ac:dyDescent="0.25">
      <c r="A22" s="38"/>
      <c r="B22" s="44" t="s">
        <v>76</v>
      </c>
      <c r="C22" s="50"/>
      <c r="D22" s="44" t="s">
        <v>55</v>
      </c>
      <c r="E22" s="44" t="s">
        <v>85</v>
      </c>
      <c r="F22" s="47"/>
    </row>
    <row r="23" spans="1:6" x14ac:dyDescent="0.25">
      <c r="A23" s="38"/>
      <c r="B23" s="50"/>
      <c r="C23" s="50"/>
      <c r="D23" s="44" t="s">
        <v>80</v>
      </c>
      <c r="E23" s="49"/>
      <c r="F23" s="48"/>
    </row>
    <row r="24" spans="1:6" x14ac:dyDescent="0.25">
      <c r="A24" s="38"/>
      <c r="B24" s="50"/>
      <c r="C24" s="50"/>
      <c r="D24" s="44" t="s">
        <v>81</v>
      </c>
      <c r="E24" s="49"/>
      <c r="F24" s="48"/>
    </row>
    <row r="25" spans="1:6" ht="25.5" x14ac:dyDescent="0.25">
      <c r="A25" s="38"/>
      <c r="B25" s="50"/>
      <c r="C25" s="50"/>
      <c r="D25" s="44" t="s">
        <v>82</v>
      </c>
      <c r="E25" s="50"/>
      <c r="F25" s="38"/>
    </row>
    <row r="26" spans="1:6" x14ac:dyDescent="0.25">
      <c r="A26" s="38"/>
      <c r="B26" s="38"/>
      <c r="C26" s="38"/>
      <c r="D26" s="38"/>
      <c r="E26" s="38"/>
      <c r="F26" s="38"/>
    </row>
  </sheetData>
  <mergeCells count="2">
    <mergeCell ref="B18:E18"/>
    <mergeCell ref="B20:E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44"/>
  <sheetViews>
    <sheetView workbookViewId="0">
      <selection activeCell="B31" sqref="B31"/>
    </sheetView>
  </sheetViews>
  <sheetFormatPr baseColWidth="10" defaultRowHeight="15" x14ac:dyDescent="0.25"/>
  <cols>
    <col min="2" max="2" width="105.7109375" bestFit="1" customWidth="1"/>
    <col min="3" max="3" width="12.7109375" bestFit="1" customWidth="1"/>
    <col min="4" max="4" width="20.42578125" customWidth="1"/>
    <col min="6" max="6" width="22.140625" bestFit="1" customWidth="1"/>
    <col min="7" max="7" width="50.28515625" bestFit="1" customWidth="1"/>
    <col min="15" max="15" width="13.140625" bestFit="1" customWidth="1"/>
  </cols>
  <sheetData>
    <row r="2" spans="2:16" x14ac:dyDescent="0.25">
      <c r="B2" s="54"/>
      <c r="C2" s="1" t="s">
        <v>175</v>
      </c>
      <c r="D2" s="1" t="s">
        <v>176</v>
      </c>
      <c r="G2" s="1" t="str">
        <f>'Comparativo P. Prem'!C1</f>
        <v>BPBA</v>
      </c>
      <c r="H2" s="1" t="str">
        <f>'Comparativo P. Prem'!D1</f>
        <v>BBVA</v>
      </c>
      <c r="I2" s="1" t="str">
        <f>'Comparativo P. Prem'!E1</f>
        <v>Credicoop</v>
      </c>
      <c r="J2" s="1" t="str">
        <f>'Comparativo P. Prem'!F1</f>
        <v>Galicia</v>
      </c>
      <c r="K2" s="1" t="str">
        <f>'Comparativo P. Prem'!G1</f>
        <v>Nación</v>
      </c>
      <c r="L2" s="1" t="str">
        <f>'Comparativo P. Prem'!H1</f>
        <v>Macro</v>
      </c>
      <c r="M2" s="1" t="str">
        <f>'Comparativo P. Prem'!I1</f>
        <v>Santander Río</v>
      </c>
      <c r="N2" s="1" t="str">
        <f>'Comparativo P. Prem'!J1</f>
        <v>Supervielle</v>
      </c>
      <c r="O2" s="1" t="str">
        <f>'Comparativo P. Prem'!K1</f>
        <v>HSBC</v>
      </c>
      <c r="P2" s="1" t="str">
        <f>'Comparativo P. Prem'!L1</f>
        <v>ICBC</v>
      </c>
    </row>
    <row r="3" spans="2:16" x14ac:dyDescent="0.25">
      <c r="B3" s="57" t="s">
        <v>146</v>
      </c>
      <c r="C3" s="58">
        <v>940</v>
      </c>
      <c r="D3" s="65">
        <f>SUM(D4:D8)</f>
        <v>2150.8333333333335</v>
      </c>
      <c r="G3" s="55">
        <f>'Comparativo P. Prem'!C2</f>
        <v>940</v>
      </c>
      <c r="H3" s="55">
        <f>'Comparativo P. Prem'!D2</f>
        <v>2636.61</v>
      </c>
      <c r="I3" s="55">
        <f>'Comparativo P. Prem'!E2</f>
        <v>1839.2</v>
      </c>
      <c r="J3" s="55">
        <f>'Comparativo P. Prem'!F2</f>
        <v>2950</v>
      </c>
      <c r="K3" s="55">
        <f>'Comparativo P. Prem'!G2</f>
        <v>1432.69</v>
      </c>
      <c r="L3" s="55">
        <f>'Comparativo P. Prem'!H2</f>
        <v>3120.59</v>
      </c>
      <c r="M3" s="55">
        <f>'Comparativo P. Prem'!I2</f>
        <v>2709</v>
      </c>
      <c r="N3" s="55">
        <f>'Comparativo P. Prem'!J2</f>
        <v>2125</v>
      </c>
      <c r="O3" s="55">
        <f>'Comparativo P. Prem'!K2</f>
        <v>3464.25</v>
      </c>
      <c r="P3" s="55">
        <f>'Comparativo P. Prem'!L2</f>
        <v>2624.7</v>
      </c>
    </row>
    <row r="4" spans="2:16" x14ac:dyDescent="0.25">
      <c r="B4" s="54" t="s">
        <v>156</v>
      </c>
      <c r="D4" s="59">
        <v>354</v>
      </c>
      <c r="G4" s="55">
        <f>'Comparativo P. Prem'!C3</f>
        <v>11280</v>
      </c>
      <c r="H4" s="55">
        <f>'Comparativo P. Prem'!D3</f>
        <v>31639.32</v>
      </c>
      <c r="I4" s="55">
        <f>'Comparativo P. Prem'!E3</f>
        <v>22070.400000000001</v>
      </c>
      <c r="J4" s="55">
        <f>'Comparativo P. Prem'!F3</f>
        <v>35400</v>
      </c>
      <c r="K4" s="55">
        <f>'Comparativo P. Prem'!G3</f>
        <v>17192.28</v>
      </c>
      <c r="L4" s="55">
        <f>'Comparativo P. Prem'!H3</f>
        <v>37447.08</v>
      </c>
      <c r="M4" s="55">
        <f>'Comparativo P. Prem'!I3</f>
        <v>32508</v>
      </c>
      <c r="N4" s="55">
        <f>'Comparativo P. Prem'!J3</f>
        <v>25500</v>
      </c>
      <c r="O4" s="55">
        <f>'Comparativo P. Prem'!K3</f>
        <v>41571</v>
      </c>
      <c r="P4" s="55">
        <f>'Comparativo P. Prem'!L3</f>
        <v>31496.399999999998</v>
      </c>
    </row>
    <row r="5" spans="2:16" x14ac:dyDescent="0.25">
      <c r="B5" s="54" t="s">
        <v>157</v>
      </c>
      <c r="D5" s="59">
        <f>10*86.35</f>
        <v>863.5</v>
      </c>
      <c r="G5" s="54" t="s">
        <v>164</v>
      </c>
      <c r="H5" s="61">
        <f>(H3-$G$3)/$G$3</f>
        <v>1.804904255319149</v>
      </c>
      <c r="I5" s="61">
        <f t="shared" ref="I5:P5" si="0">(I3-$G$3)/$G$3</f>
        <v>0.95659574468085107</v>
      </c>
      <c r="J5" s="61">
        <f t="shared" si="0"/>
        <v>2.1382978723404253</v>
      </c>
      <c r="K5" s="61">
        <f t="shared" si="0"/>
        <v>0.52413829787234045</v>
      </c>
      <c r="L5" s="61">
        <f t="shared" si="0"/>
        <v>2.3197765957446812</v>
      </c>
      <c r="M5" s="61">
        <f t="shared" si="0"/>
        <v>1.8819148936170214</v>
      </c>
      <c r="N5" s="61">
        <f t="shared" si="0"/>
        <v>1.2606382978723405</v>
      </c>
      <c r="O5" s="61">
        <f t="shared" si="0"/>
        <v>2.6853723404255319</v>
      </c>
      <c r="P5" s="61">
        <f t="shared" si="0"/>
        <v>1.7922340425531913</v>
      </c>
    </row>
    <row r="6" spans="2:16" x14ac:dyDescent="0.25">
      <c r="B6" s="54" t="s">
        <v>158</v>
      </c>
      <c r="D6" s="59"/>
      <c r="G6" s="54"/>
      <c r="H6" s="61"/>
      <c r="I6" s="61"/>
      <c r="J6" s="61"/>
      <c r="K6" s="61"/>
      <c r="L6" s="61"/>
      <c r="M6" s="61"/>
      <c r="N6" s="61"/>
      <c r="O6" s="61"/>
      <c r="P6" s="61"/>
    </row>
    <row r="7" spans="2:16" x14ac:dyDescent="0.25">
      <c r="B7" s="54" t="s">
        <v>159</v>
      </c>
      <c r="D7" s="59">
        <f>5600/12</f>
        <v>466.66666666666669</v>
      </c>
      <c r="F7" s="1" t="s">
        <v>169</v>
      </c>
      <c r="G7" s="1" t="s">
        <v>171</v>
      </c>
      <c r="H7" s="54"/>
      <c r="I7" s="54"/>
      <c r="J7" s="54"/>
      <c r="K7" s="54"/>
      <c r="L7" s="54"/>
      <c r="M7" s="54"/>
      <c r="N7" s="54"/>
      <c r="O7" s="54"/>
      <c r="P7" s="54"/>
    </row>
    <row r="8" spans="2:16" x14ac:dyDescent="0.25">
      <c r="B8" s="57" t="s">
        <v>160</v>
      </c>
      <c r="C8" s="64"/>
      <c r="D8" s="60">
        <f>5600/12</f>
        <v>466.66666666666669</v>
      </c>
      <c r="F8" s="62">
        <v>0.1</v>
      </c>
      <c r="G8" s="59">
        <f>$G$3*(1+F8)</f>
        <v>1034</v>
      </c>
      <c r="H8" s="63">
        <f t="shared" ref="H8:P8" si="1">(H3-$G$8)/$G$8</f>
        <v>1.5499129593810446</v>
      </c>
      <c r="I8" s="63">
        <f t="shared" si="1"/>
        <v>0.77872340425531916</v>
      </c>
      <c r="J8" s="63">
        <f t="shared" si="1"/>
        <v>1.8529980657640233</v>
      </c>
      <c r="K8" s="63">
        <f t="shared" si="1"/>
        <v>0.38558027079303681</v>
      </c>
      <c r="L8" s="63">
        <f t="shared" si="1"/>
        <v>2.0179787234042554</v>
      </c>
      <c r="M8" s="63">
        <f t="shared" si="1"/>
        <v>1.6199226305609284</v>
      </c>
      <c r="N8" s="63">
        <f t="shared" si="1"/>
        <v>1.0551257253384914</v>
      </c>
      <c r="O8" s="63">
        <f t="shared" si="1"/>
        <v>2.350338491295938</v>
      </c>
      <c r="P8" s="63">
        <f t="shared" si="1"/>
        <v>1.5383945841392648</v>
      </c>
    </row>
    <row r="9" spans="2:16" x14ac:dyDescent="0.25">
      <c r="B9" s="54"/>
      <c r="F9" s="62">
        <v>0.2</v>
      </c>
      <c r="G9" s="59">
        <f t="shared" ref="G9:G14" si="2">$G$3*(1+F9)</f>
        <v>1128</v>
      </c>
      <c r="H9" s="63">
        <f t="shared" ref="H9:P9" si="3">(H3-$G$9)/$G$9</f>
        <v>1.3374202127659576</v>
      </c>
      <c r="I9" s="63">
        <f t="shared" si="3"/>
        <v>0.6304964539007093</v>
      </c>
      <c r="J9" s="63">
        <f t="shared" si="3"/>
        <v>1.6152482269503545</v>
      </c>
      <c r="K9" s="63">
        <f t="shared" si="3"/>
        <v>0.27011524822695038</v>
      </c>
      <c r="L9" s="63">
        <f t="shared" si="3"/>
        <v>1.7664804964539009</v>
      </c>
      <c r="M9" s="63">
        <f t="shared" si="3"/>
        <v>1.4015957446808511</v>
      </c>
      <c r="N9" s="63">
        <f t="shared" si="3"/>
        <v>0.88386524822695034</v>
      </c>
      <c r="O9" s="63">
        <f t="shared" si="3"/>
        <v>2.0711436170212765</v>
      </c>
      <c r="P9" s="63">
        <f t="shared" si="3"/>
        <v>1.3268617021276594</v>
      </c>
    </row>
    <row r="10" spans="2:16" x14ac:dyDescent="0.25">
      <c r="F10" s="62">
        <v>0.3</v>
      </c>
      <c r="G10" s="59">
        <f t="shared" si="2"/>
        <v>1222</v>
      </c>
      <c r="H10" s="63">
        <f t="shared" ref="H10:P10" si="4">(H3-$G$10)/$G$10</f>
        <v>1.1576186579378069</v>
      </c>
      <c r="I10" s="63">
        <f t="shared" si="4"/>
        <v>0.50507364975450086</v>
      </c>
      <c r="J10" s="63">
        <f t="shared" si="4"/>
        <v>1.414075286415712</v>
      </c>
      <c r="K10" s="63">
        <f t="shared" si="4"/>
        <v>0.17241407528641575</v>
      </c>
      <c r="L10" s="63">
        <f t="shared" si="4"/>
        <v>1.5536743044189854</v>
      </c>
      <c r="M10" s="63">
        <f t="shared" si="4"/>
        <v>1.2168576104746318</v>
      </c>
      <c r="N10" s="63">
        <f t="shared" si="4"/>
        <v>0.73895253682487727</v>
      </c>
      <c r="O10" s="63">
        <f t="shared" si="4"/>
        <v>1.8349018003273323</v>
      </c>
      <c r="P10" s="63">
        <f t="shared" si="4"/>
        <v>1.1478723404255318</v>
      </c>
    </row>
    <row r="11" spans="2:16" x14ac:dyDescent="0.25">
      <c r="B11" s="54" t="s">
        <v>167</v>
      </c>
      <c r="C11" s="54"/>
      <c r="D11" s="54"/>
      <c r="E11" s="54"/>
      <c r="F11" s="62">
        <v>0.4</v>
      </c>
      <c r="G11" s="59">
        <f t="shared" si="2"/>
        <v>1316</v>
      </c>
      <c r="H11" s="63">
        <f t="shared" ref="H11:P11" si="5">(H3-$G$11)/$G$11</f>
        <v>1.0035030395136779</v>
      </c>
      <c r="I11" s="63">
        <f t="shared" si="5"/>
        <v>0.39756838905775077</v>
      </c>
      <c r="J11" s="63">
        <f t="shared" si="5"/>
        <v>1.2416413373860182</v>
      </c>
      <c r="K11" s="63">
        <f t="shared" si="5"/>
        <v>8.867021276595749E-2</v>
      </c>
      <c r="L11" s="63">
        <f t="shared" si="5"/>
        <v>1.3712689969604865</v>
      </c>
      <c r="M11" s="63">
        <f t="shared" si="5"/>
        <v>1.0585106382978724</v>
      </c>
      <c r="N11" s="63">
        <f t="shared" si="5"/>
        <v>0.61474164133738607</v>
      </c>
      <c r="O11" s="63">
        <f t="shared" si="5"/>
        <v>1.6324088145896656</v>
      </c>
      <c r="P11" s="63">
        <f t="shared" si="5"/>
        <v>0.99445288753799377</v>
      </c>
    </row>
    <row r="12" spans="2:16" x14ac:dyDescent="0.25">
      <c r="B12" s="63">
        <f>(D3-C3)/C3</f>
        <v>1.2881205673758866</v>
      </c>
      <c r="C12" s="54"/>
      <c r="D12" s="54"/>
      <c r="E12" s="54"/>
      <c r="F12" s="62">
        <v>0.5</v>
      </c>
      <c r="G12" s="59">
        <f t="shared" si="2"/>
        <v>1410</v>
      </c>
      <c r="H12" s="63">
        <f t="shared" ref="H12:P12" si="6">(H3-$G$12)/$G$12</f>
        <v>0.86993617021276604</v>
      </c>
      <c r="I12" s="63">
        <f t="shared" si="6"/>
        <v>0.30439716312056742</v>
      </c>
      <c r="J12" s="63">
        <f t="shared" si="6"/>
        <v>1.0921985815602837</v>
      </c>
      <c r="K12" s="63">
        <f t="shared" si="6"/>
        <v>1.6092198581560323E-2</v>
      </c>
      <c r="L12" s="63">
        <f t="shared" si="6"/>
        <v>1.2131843971631207</v>
      </c>
      <c r="M12" s="63">
        <f t="shared" si="6"/>
        <v>0.9212765957446809</v>
      </c>
      <c r="N12" s="63">
        <f t="shared" si="6"/>
        <v>0.50709219858156029</v>
      </c>
      <c r="O12" s="63">
        <f t="shared" si="6"/>
        <v>1.4569148936170213</v>
      </c>
      <c r="P12" s="63">
        <f t="shared" si="6"/>
        <v>0.86148936170212753</v>
      </c>
    </row>
    <row r="13" spans="2:16" x14ac:dyDescent="0.25">
      <c r="B13" s="56" t="s">
        <v>161</v>
      </c>
      <c r="C13" s="54"/>
      <c r="D13" s="54"/>
      <c r="E13" s="54"/>
      <c r="F13" s="62">
        <v>0.6</v>
      </c>
      <c r="G13" s="59">
        <f t="shared" si="2"/>
        <v>1504</v>
      </c>
      <c r="H13" s="63">
        <f t="shared" ref="H13:P13" si="7">(H3-$G$13)/$G$13</f>
        <v>0.75306515957446818</v>
      </c>
      <c r="I13" s="63">
        <f t="shared" si="7"/>
        <v>0.22287234042553195</v>
      </c>
      <c r="J13" s="63">
        <f t="shared" si="7"/>
        <v>0.96143617021276595</v>
      </c>
      <c r="K13" s="63">
        <f t="shared" si="7"/>
        <v>-4.7413563829787196E-2</v>
      </c>
      <c r="L13" s="63">
        <f t="shared" si="7"/>
        <v>1.0748603723404255</v>
      </c>
      <c r="M13" s="63">
        <f t="shared" si="7"/>
        <v>0.80119680851063835</v>
      </c>
      <c r="N13" s="63">
        <f t="shared" si="7"/>
        <v>0.41289893617021278</v>
      </c>
      <c r="O13" s="63">
        <f t="shared" si="7"/>
        <v>1.3033577127659575</v>
      </c>
      <c r="P13" s="63">
        <f t="shared" si="7"/>
        <v>0.74514627659574451</v>
      </c>
    </row>
    <row r="14" spans="2:16" x14ac:dyDescent="0.25">
      <c r="B14" s="54" t="s">
        <v>162</v>
      </c>
      <c r="C14" s="54"/>
      <c r="D14" s="54"/>
      <c r="E14" s="54"/>
      <c r="F14" s="62">
        <v>0.7</v>
      </c>
      <c r="G14" s="59">
        <f t="shared" si="2"/>
        <v>1598</v>
      </c>
      <c r="H14" s="63">
        <f t="shared" ref="H14:P14" si="8">(H3-$G$14)/$G$14</f>
        <v>0.6499436795994995</v>
      </c>
      <c r="I14" s="63">
        <f t="shared" si="8"/>
        <v>0.15093867334167713</v>
      </c>
      <c r="J14" s="63">
        <f t="shared" si="8"/>
        <v>0.84605757196495623</v>
      </c>
      <c r="K14" s="63">
        <f t="shared" si="8"/>
        <v>-0.10344806007509383</v>
      </c>
      <c r="L14" s="63">
        <f t="shared" si="8"/>
        <v>0.95280976220275349</v>
      </c>
      <c r="M14" s="63">
        <f t="shared" si="8"/>
        <v>0.69524405506883602</v>
      </c>
      <c r="N14" s="63">
        <f t="shared" si="8"/>
        <v>0.32978723404255317</v>
      </c>
      <c r="O14" s="63">
        <f t="shared" si="8"/>
        <v>1.1678660826032541</v>
      </c>
      <c r="P14" s="63">
        <f t="shared" si="8"/>
        <v>0.64249061326658308</v>
      </c>
    </row>
    <row r="15" spans="2:16" x14ac:dyDescent="0.25">
      <c r="B15" s="54" t="s">
        <v>163</v>
      </c>
      <c r="C15" s="54"/>
      <c r="D15" s="54"/>
      <c r="E15" s="54"/>
      <c r="F15" s="54"/>
      <c r="G15" s="54"/>
    </row>
    <row r="16" spans="2:16" x14ac:dyDescent="0.25">
      <c r="B16" s="54" t="s">
        <v>165</v>
      </c>
      <c r="C16" s="54"/>
      <c r="D16" s="54"/>
      <c r="E16" s="54"/>
      <c r="F16" s="54"/>
      <c r="G16" s="54"/>
    </row>
    <row r="17" spans="1:7" x14ac:dyDescent="0.25">
      <c r="B17" s="54" t="s">
        <v>166</v>
      </c>
      <c r="C17" s="54"/>
      <c r="D17" s="54"/>
      <c r="E17" s="54"/>
      <c r="F17" s="54"/>
      <c r="G17" s="54"/>
    </row>
    <row r="18" spans="1:7" x14ac:dyDescent="0.25">
      <c r="B18" s="54" t="s">
        <v>168</v>
      </c>
      <c r="C18" s="54"/>
      <c r="D18" s="54"/>
      <c r="E18" s="54"/>
      <c r="F18" s="54"/>
      <c r="G18" s="54"/>
    </row>
    <row r="19" spans="1:7" x14ac:dyDescent="0.25">
      <c r="B19" s="54" t="s">
        <v>170</v>
      </c>
      <c r="F19" s="54"/>
      <c r="G19" s="54"/>
    </row>
    <row r="20" spans="1:7" x14ac:dyDescent="0.25">
      <c r="B20" s="54" t="s">
        <v>172</v>
      </c>
    </row>
    <row r="21" spans="1:7" x14ac:dyDescent="0.25">
      <c r="B21" s="54" t="s">
        <v>173</v>
      </c>
    </row>
    <row r="22" spans="1:7" x14ac:dyDescent="0.25">
      <c r="B22" s="54" t="s">
        <v>174</v>
      </c>
    </row>
    <row r="24" spans="1:7" x14ac:dyDescent="0.25">
      <c r="B24" s="54" t="s">
        <v>178</v>
      </c>
    </row>
    <row r="25" spans="1:7" x14ac:dyDescent="0.25">
      <c r="B25" s="57" t="s">
        <v>182</v>
      </c>
    </row>
    <row r="26" spans="1:7" x14ac:dyDescent="0.25">
      <c r="A26">
        <v>1</v>
      </c>
      <c r="B26" s="54" t="s">
        <v>179</v>
      </c>
      <c r="C26" s="66"/>
      <c r="D26" s="67"/>
    </row>
    <row r="27" spans="1:7" x14ac:dyDescent="0.25">
      <c r="A27">
        <v>2</v>
      </c>
      <c r="B27" s="54" t="s">
        <v>180</v>
      </c>
      <c r="C27" s="66"/>
      <c r="D27" s="67"/>
    </row>
    <row r="28" spans="1:7" x14ac:dyDescent="0.25">
      <c r="A28">
        <v>3</v>
      </c>
      <c r="B28" s="54" t="s">
        <v>181</v>
      </c>
      <c r="C28" s="66"/>
      <c r="D28" s="67"/>
    </row>
    <row r="29" spans="1:7" x14ac:dyDescent="0.25">
      <c r="B29" s="54" t="s">
        <v>183</v>
      </c>
    </row>
    <row r="31" spans="1:7" x14ac:dyDescent="0.25">
      <c r="B31" s="57" t="s">
        <v>177</v>
      </c>
    </row>
    <row r="32" spans="1:7" x14ac:dyDescent="0.25">
      <c r="A32">
        <v>1</v>
      </c>
      <c r="B32" s="54" t="s">
        <v>179</v>
      </c>
    </row>
    <row r="33" spans="1:10" x14ac:dyDescent="0.25">
      <c r="A33">
        <v>2</v>
      </c>
      <c r="B33" s="54" t="s">
        <v>180</v>
      </c>
    </row>
    <row r="34" spans="1:10" x14ac:dyDescent="0.25">
      <c r="A34">
        <v>3</v>
      </c>
      <c r="B34" s="54" t="s">
        <v>181</v>
      </c>
    </row>
    <row r="44" spans="1:10" x14ac:dyDescent="0.25">
      <c r="D44" s="68"/>
      <c r="E44" s="68"/>
      <c r="F44" s="68"/>
      <c r="G44" s="68"/>
      <c r="H44" s="68"/>
      <c r="I44" s="68"/>
      <c r="J44" s="6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FODA</vt:lpstr>
      <vt:lpstr>Puntuación</vt:lpstr>
      <vt:lpstr>Cadena de valor</vt:lpstr>
      <vt:lpstr>Comparativo P. Prem</vt:lpstr>
      <vt:lpstr>Soporte de actividad primaria</vt:lpstr>
      <vt:lpstr>Precio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 Agustin Juiz</dc:creator>
  <cp:lastModifiedBy>Hemeroteca</cp:lastModifiedBy>
  <dcterms:created xsi:type="dcterms:W3CDTF">2020-04-13T18:06:26Z</dcterms:created>
  <dcterms:modified xsi:type="dcterms:W3CDTF">2022-06-16T16:07:32Z</dcterms:modified>
</cp:coreProperties>
</file>