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carolaboranti/Documents/09.UdeSA-Maestria Mkt y Com/12.Taller de Trabajo Final/Proceso Plan de Marketing/TFI/TFI_ENTREGA/"/>
    </mc:Choice>
  </mc:AlternateContent>
  <xr:revisionPtr revIDLastSave="0" documentId="13_ncr:1_{47DC93E1-C077-FD4A-BFD0-F1FE2330EBD7}" xr6:coauthVersionLast="36" xr6:coauthVersionMax="36" xr10:uidLastSave="{00000000-0000-0000-0000-000000000000}"/>
  <bookViews>
    <workbookView xWindow="0" yWindow="460" windowWidth="38400" windowHeight="19900" activeTab="2" xr2:uid="{47BEB707-99F5-874C-A8AD-5BD35651C3BB}"/>
  </bookViews>
  <sheets>
    <sheet name="Cashflow_Año 1 a 3" sheetId="1" r:id="rId1"/>
    <sheet name="REF_Costos fijos" sheetId="2" r:id="rId2"/>
    <sheet name="REF_Ventas + Publicidad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1" l="1"/>
  <c r="AT5" i="1"/>
  <c r="AT4" i="1"/>
  <c r="AV3" i="1" s="1"/>
  <c r="AT3" i="1"/>
  <c r="AV2" i="1" l="1"/>
  <c r="C49" i="3" l="1"/>
  <c r="C50" i="3" s="1"/>
  <c r="D49" i="3"/>
  <c r="D50" i="3" s="1"/>
  <c r="E49" i="3"/>
  <c r="E50" i="3" s="1"/>
  <c r="F49" i="3"/>
  <c r="F50" i="3" s="1"/>
  <c r="G49" i="3"/>
  <c r="G50" i="3" s="1"/>
  <c r="H49" i="3"/>
  <c r="H50" i="3" s="1"/>
  <c r="I49" i="3"/>
  <c r="I50" i="3" s="1"/>
  <c r="J49" i="3"/>
  <c r="J50" i="3" s="1"/>
  <c r="K49" i="3"/>
  <c r="K50" i="3" s="1"/>
  <c r="L49" i="3"/>
  <c r="L50" i="3" s="1"/>
  <c r="M49" i="3"/>
  <c r="M50" i="3" s="1"/>
  <c r="B49" i="3"/>
  <c r="B50" i="3" s="1"/>
  <c r="C44" i="3"/>
  <c r="D44" i="3"/>
  <c r="E44" i="3"/>
  <c r="F44" i="3"/>
  <c r="G44" i="3"/>
  <c r="H44" i="3"/>
  <c r="I44" i="3"/>
  <c r="J44" i="3"/>
  <c r="K44" i="3"/>
  <c r="L44" i="3"/>
  <c r="M44" i="3"/>
  <c r="B44" i="3"/>
  <c r="C48" i="3"/>
  <c r="D48" i="3"/>
  <c r="E48" i="3"/>
  <c r="F48" i="3"/>
  <c r="G48" i="3"/>
  <c r="H48" i="3"/>
  <c r="I48" i="3"/>
  <c r="J48" i="3"/>
  <c r="K48" i="3"/>
  <c r="L48" i="3"/>
  <c r="M48" i="3"/>
  <c r="B48" i="3"/>
  <c r="C45" i="3"/>
  <c r="C46" i="3" s="1"/>
  <c r="D45" i="3"/>
  <c r="D46" i="3" s="1"/>
  <c r="E45" i="3"/>
  <c r="E46" i="3" s="1"/>
  <c r="F45" i="3"/>
  <c r="F46" i="3" s="1"/>
  <c r="G45" i="3"/>
  <c r="G46" i="3" s="1"/>
  <c r="H45" i="3"/>
  <c r="H46" i="3" s="1"/>
  <c r="I45" i="3"/>
  <c r="I46" i="3" s="1"/>
  <c r="J45" i="3"/>
  <c r="J46" i="3" s="1"/>
  <c r="K45" i="3"/>
  <c r="K46" i="3" s="1"/>
  <c r="L45" i="3"/>
  <c r="L46" i="3" s="1"/>
  <c r="M45" i="3"/>
  <c r="M46" i="3" s="1"/>
  <c r="B45" i="3"/>
  <c r="B46" i="3" s="1"/>
  <c r="C19" i="2" l="1"/>
  <c r="D19" i="2" s="1"/>
  <c r="E19" i="2" s="1"/>
  <c r="F19" i="2" s="1"/>
  <c r="G19" i="2" s="1"/>
  <c r="C17" i="2"/>
  <c r="D17" i="2" s="1"/>
  <c r="E17" i="2" s="1"/>
  <c r="F17" i="2" s="1"/>
  <c r="G17" i="2" s="1"/>
  <c r="B18" i="2" s="1"/>
  <c r="C18" i="2" s="1"/>
  <c r="D18" i="2" s="1"/>
  <c r="E18" i="2" s="1"/>
  <c r="F18" i="2" s="1"/>
  <c r="G18" i="2" s="1"/>
  <c r="B12" i="2"/>
  <c r="C12" i="2" s="1"/>
  <c r="D12" i="2" s="1"/>
  <c r="E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Inés Laboranti</author>
  </authors>
  <commentList>
    <comment ref="AI34" authorId="0" shapeId="0" xr:uid="{85465B52-A3D6-7B46-B867-5C90FF27F07B}">
      <text>
        <r>
          <rPr>
            <u/>
            <sz val="12"/>
            <color theme="1"/>
            <rFont val="Arial"/>
            <family val="2"/>
          </rPr>
          <t>Carolina Inés Laboranti:</t>
        </r>
        <r>
          <rPr>
            <u/>
            <sz val="12"/>
            <color theme="10"/>
            <rFont val="Arial"/>
            <family val="2"/>
          </rPr>
          <t xml:space="preserve">
</t>
        </r>
        <r>
          <rPr>
            <u/>
            <sz val="12"/>
            <color theme="10"/>
            <rFont val="Arial"/>
            <family val="2"/>
          </rPr>
          <t xml:space="preserve">Participación Hot sale
</t>
        </r>
      </text>
    </comment>
    <comment ref="AO34" authorId="0" shapeId="0" xr:uid="{ABDFFA95-ED8C-7C42-8FAD-6794384708B0}">
      <text>
        <r>
          <rPr>
            <u/>
            <sz val="12"/>
            <color theme="1"/>
            <rFont val="Arial"/>
            <family val="2"/>
          </rPr>
          <t>Carolina Inés Laboranti:</t>
        </r>
        <r>
          <rPr>
            <u/>
            <sz val="12"/>
            <color theme="10"/>
            <rFont val="Arial"/>
            <family val="2"/>
          </rPr>
          <t xml:space="preserve">
</t>
        </r>
        <r>
          <rPr>
            <u/>
            <sz val="12"/>
            <color theme="10"/>
            <rFont val="Arial"/>
            <family val="2"/>
          </rPr>
          <t>Participación Cyber Monday</t>
        </r>
      </text>
    </comment>
    <comment ref="AE37" authorId="0" shapeId="0" xr:uid="{0062E05A-907F-E142-80E4-FCFF809CE048}">
      <text>
        <r>
          <rPr>
            <u/>
            <sz val="12"/>
            <color theme="1"/>
            <rFont val="Arial"/>
            <family val="2"/>
          </rPr>
          <t>Carolina Inés Laboranti:</t>
        </r>
        <r>
          <rPr>
            <u/>
            <sz val="12"/>
            <color theme="10"/>
            <rFont val="Arial"/>
            <family val="2"/>
          </rPr>
          <t xml:space="preserve">
</t>
        </r>
        <r>
          <rPr>
            <u/>
            <sz val="12"/>
            <color theme="10"/>
            <rFont val="Arial"/>
            <family val="2"/>
          </rPr>
          <t xml:space="preserve">Acondicionamiento depósito y oficina - Mudanza
</t>
        </r>
      </text>
    </comment>
    <comment ref="AE40" authorId="0" shapeId="0" xr:uid="{B96A7FB3-8704-7747-9E5F-FC0D35F4747D}">
      <text>
        <r>
          <rPr>
            <u/>
            <sz val="12"/>
            <color theme="1"/>
            <rFont val="Arial"/>
            <family val="2"/>
          </rPr>
          <t>Carolina Inés Laboranti:</t>
        </r>
        <r>
          <rPr>
            <u/>
            <sz val="12"/>
            <color theme="10"/>
            <rFont val="Arial"/>
            <family val="2"/>
          </rPr>
          <t xml:space="preserve">
</t>
        </r>
        <r>
          <rPr>
            <u/>
            <sz val="12"/>
            <color theme="10"/>
            <rFont val="Arial"/>
            <family val="2"/>
          </rPr>
          <t>Inversión en mejora de página web y plataformas</t>
        </r>
      </text>
    </comment>
  </commentList>
</comments>
</file>

<file path=xl/sharedStrings.xml><?xml version="1.0" encoding="utf-8"?>
<sst xmlns="http://schemas.openxmlformats.org/spreadsheetml/2006/main" count="302" uniqueCount="192">
  <si>
    <t>CONCEPTO</t>
  </si>
  <si>
    <t>Mes 0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</si>
  <si>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</si>
  <si>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</si>
  <si>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</si>
  <si>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</si>
  <si>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</si>
  <si>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</si>
  <si>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</si>
  <si>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</si>
  <si>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</si>
  <si>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</si>
  <si>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</si>
  <si>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</si>
  <si>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</si>
  <si>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</si>
  <si>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</si>
  <si>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</si>
  <si>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</si>
  <si>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</si>
  <si>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</si>
  <si>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</si>
  <si>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</si>
  <si>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</si>
  <si>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</si>
  <si>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</si>
  <si>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</si>
  <si>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</si>
  <si>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</si>
  <si>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</si>
  <si>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</si>
  <si>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</si>
  <si>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</si>
  <si>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</si>
  <si>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</si>
  <si>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</si>
  <si>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</si>
  <si>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</si>
  <si>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</si>
  <si>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SALDO INICIAL DE CAJA</t>
  </si>
  <si>
    <t>VENTAS</t>
  </si>
  <si>
    <t>INGRESOS OPERATIVOS</t>
  </si>
  <si>
    <t>Ingresos por ventas</t>
  </si>
  <si>
    <t>Préstamo recibidos</t>
  </si>
  <si>
    <t>Otros ingresos</t>
  </si>
  <si>
    <t>EGRESOS OPERATIVOS</t>
  </si>
  <si>
    <t>COSTOS FIJOS</t>
  </si>
  <si>
    <t>Alquileres</t>
  </si>
  <si>
    <t>Expensas</t>
  </si>
  <si>
    <t>ABL</t>
  </si>
  <si>
    <t>Servicios</t>
  </si>
  <si>
    <t>Software y Licencias</t>
  </si>
  <si>
    <t>Servicios Administrativos, Legales y Contables</t>
  </si>
  <si>
    <t>Servicio de Fotografìa</t>
  </si>
  <si>
    <t>Servicio de Marketing y Contenidos</t>
  </si>
  <si>
    <t>Sueldos y Cargas Sociales</t>
  </si>
  <si>
    <t>COSTOS VARIABLES</t>
  </si>
  <si>
    <t>Comisiones por ventas</t>
  </si>
  <si>
    <t>Packaging para envíos</t>
  </si>
  <si>
    <t>Publicidad (Performance)</t>
  </si>
  <si>
    <t>Insumos de oficina</t>
  </si>
  <si>
    <t>Otros gastos de oficina</t>
  </si>
  <si>
    <t>Gastos bancarios y otros</t>
  </si>
  <si>
    <t>I.V.A</t>
  </si>
  <si>
    <t>FLUJO DE CAJA OPERATIVO</t>
  </si>
  <si>
    <t>IMPUESTOS</t>
  </si>
  <si>
    <t>Monotributo</t>
  </si>
  <si>
    <t>Ganancias</t>
  </si>
  <si>
    <t>INVERSIONES</t>
  </si>
  <si>
    <t>Inversiones</t>
  </si>
  <si>
    <t>Venta de Maquinarias y Equipos</t>
  </si>
  <si>
    <t>Compra de Maquinarias y Equipos</t>
  </si>
  <si>
    <t>Infraestructura</t>
  </si>
  <si>
    <t>Publicidad (Branding)</t>
  </si>
  <si>
    <t>Inversiones de Corto Plazo</t>
  </si>
  <si>
    <t>FLUJO DE CAJA DEL PERÍODO</t>
  </si>
  <si>
    <t>SALDO FINAL DE CAJA</t>
  </si>
  <si>
    <t>Período</t>
  </si>
  <si>
    <t>Detalle</t>
  </si>
  <si>
    <t>Inversión asociada</t>
  </si>
  <si>
    <t>Oficina c/espacio de guardado</t>
  </si>
  <si>
    <t>Acondicionamiento oficina</t>
  </si>
  <si>
    <t>Acondicionamiento depósito</t>
  </si>
  <si>
    <t>Expensas oficina</t>
  </si>
  <si>
    <t>Servicios + Vs</t>
  </si>
  <si>
    <t>AySA + Gas + Luz + Internet + Telefonía / Expensas / ABL</t>
  </si>
  <si>
    <t xml:space="preserve">AySA + Gas + Luz + Internet + Telefonía + Seguridad / ABL </t>
  </si>
  <si>
    <t>Aumento por inflación</t>
  </si>
  <si>
    <t>SUELDOS</t>
  </si>
  <si>
    <t>Año 1 - Q1</t>
  </si>
  <si>
    <t>Año 1 - Q2</t>
  </si>
  <si>
    <t>Año 1 - Q3</t>
  </si>
  <si>
    <t>Año 1 - Q4</t>
  </si>
  <si>
    <t>Año 2 - Q1</t>
  </si>
  <si>
    <t>Año 2 - Q2</t>
  </si>
  <si>
    <t>Año 2 - Q3</t>
  </si>
  <si>
    <t>Año 2 - Q4</t>
  </si>
  <si>
    <t>Año 3 - Q1</t>
  </si>
  <si>
    <t>Año 3 - Q2</t>
  </si>
  <si>
    <t>Año 3 - Q3</t>
  </si>
  <si>
    <t>Año 3 - Q4</t>
  </si>
  <si>
    <t>Socia 1</t>
  </si>
  <si>
    <t>Servicio de fotografìa + Retoque</t>
  </si>
  <si>
    <t>Socia 2</t>
  </si>
  <si>
    <t>Agencia de Marketing y Contenidos</t>
  </si>
  <si>
    <t>Empleado oficina 1</t>
  </si>
  <si>
    <t>Empleado oficina 2</t>
  </si>
  <si>
    <t>Empleado oficina 3</t>
  </si>
  <si>
    <t>Empleado deposito 1</t>
  </si>
  <si>
    <t>Empleado deposito 2</t>
  </si>
  <si>
    <t>Total Bruto</t>
  </si>
  <si>
    <t>Cargas sociales</t>
  </si>
  <si>
    <t>Total Neto</t>
  </si>
  <si>
    <t>Ticket promedio</t>
  </si>
  <si>
    <t>Comisión por venta</t>
  </si>
  <si>
    <t>Año 2020</t>
  </si>
  <si>
    <t>Costo de mercadería</t>
  </si>
  <si>
    <t>Año 2021</t>
  </si>
  <si>
    <t>Packaging x envío</t>
  </si>
  <si>
    <t>Año 2022</t>
  </si>
  <si>
    <t>Inversión</t>
  </si>
  <si>
    <t>AÑO 2</t>
  </si>
  <si>
    <t>AÑO 3</t>
  </si>
  <si>
    <t>Ventas +10%</t>
  </si>
  <si>
    <t>Ventas en $</t>
  </si>
  <si>
    <t>Año 1</t>
  </si>
  <si>
    <t>Año 2</t>
  </si>
  <si>
    <t>Galpon c/espacio de oficina</t>
  </si>
  <si>
    <t>Año 3</t>
  </si>
  <si>
    <t>Semestre 1</t>
  </si>
  <si>
    <t>Semestre 2</t>
  </si>
  <si>
    <t>20% de aumento semestral</t>
  </si>
  <si>
    <t>10% de aumento trimestral</t>
  </si>
  <si>
    <t>Trimestre 1</t>
  </si>
  <si>
    <t>Trimestre 2</t>
  </si>
  <si>
    <t>Trimestre 3</t>
  </si>
  <si>
    <t>Trimestre 4</t>
  </si>
  <si>
    <t>4% de aumento bimestral</t>
  </si>
  <si>
    <t>Bimestre 1</t>
  </si>
  <si>
    <t>Bimestre 2</t>
  </si>
  <si>
    <t>Bimestre 3</t>
  </si>
  <si>
    <t>Bimestre 4</t>
  </si>
  <si>
    <t>Bimestre 5</t>
  </si>
  <si>
    <t>Bimestre 6</t>
  </si>
  <si>
    <t>AySA, Gas, Luz - 20% aumento semestral</t>
  </si>
  <si>
    <t>Internet + Telefonía - Plan anual</t>
  </si>
  <si>
    <t>Empleados</t>
  </si>
  <si>
    <t>Proveedores externos</t>
  </si>
  <si>
    <t>Año 1 - Semestre 2</t>
  </si>
  <si>
    <t>Año 2 - Semestre 1</t>
  </si>
  <si>
    <t>Año 2 - Semestre 2</t>
  </si>
  <si>
    <t>Año 3 - Semestre 1</t>
  </si>
  <si>
    <t>Año 3 - Semestre 2</t>
  </si>
  <si>
    <t>Microsoft Office</t>
  </si>
  <si>
    <t>Cuentas de mail</t>
  </si>
  <si>
    <t>Plataforma eCommerce + Servidores</t>
  </si>
  <si>
    <t>Servicio básico</t>
  </si>
  <si>
    <t>2 usuarios</t>
  </si>
  <si>
    <t>3 usuarios</t>
  </si>
  <si>
    <t>4 usuarios</t>
  </si>
  <si>
    <t>Upgrade de servicio</t>
  </si>
  <si>
    <t>5 usuarios</t>
  </si>
  <si>
    <t>Valores de referencia - A la fecha</t>
  </si>
  <si>
    <t>Microsoft Office - por usuario</t>
  </si>
  <si>
    <t>Cuentas de mail - por usuario</t>
  </si>
  <si>
    <t>Upgrade plataforma eCommerce</t>
  </si>
  <si>
    <t>Ticket promedio estimado - Tienda Circular</t>
  </si>
  <si>
    <t>Margen Bruto</t>
  </si>
  <si>
    <t>Margen %</t>
  </si>
  <si>
    <t>Visitas estimadas y Conversión</t>
  </si>
  <si>
    <t>Visitas estimadas</t>
  </si>
  <si>
    <t>Tasa de conversión</t>
  </si>
  <si>
    <t>Ventas estimadas</t>
  </si>
  <si>
    <t>AÑO 1</t>
  </si>
  <si>
    <t>INVERSIÓN PUBLICITARIA</t>
  </si>
  <si>
    <t>PERFORMANCE</t>
  </si>
  <si>
    <t>(*) Información basada en datos obtenidos del Estimador de búsquedas de Google Ads</t>
  </si>
  <si>
    <r>
      <t>Avg CPC</t>
    </r>
    <r>
      <rPr>
        <sz val="8"/>
        <color theme="1"/>
        <rFont val="Arial"/>
        <family val="2"/>
      </rPr>
      <t xml:space="preserve"> (*)</t>
    </r>
  </si>
  <si>
    <t>BRANDING</t>
  </si>
  <si>
    <t>Estimación de incremento en ventas, a partir del año 2</t>
  </si>
  <si>
    <t>Aumento en visitas al sitio y ventas concretadas</t>
  </si>
  <si>
    <t>Mayor disposición a pagar por productos más costosos</t>
  </si>
  <si>
    <t>Año 1 - Trimestre 1</t>
  </si>
  <si>
    <t>Año 1 - Trimestre 2</t>
  </si>
  <si>
    <t>Otros impuestos</t>
  </si>
  <si>
    <t>Año</t>
  </si>
  <si>
    <t>Flujo de caja</t>
  </si>
  <si>
    <t>VAN</t>
  </si>
  <si>
    <t>TIR</t>
  </si>
  <si>
    <t>CALCULO TIR + VAN</t>
  </si>
  <si>
    <t>TASA DE CORTE 45%</t>
  </si>
  <si>
    <t>*El ticket promedio se calculó estimando el mix de productos más vendidos, el cual llega a un valor de $1.800 el primer año. Para los años siguientes se estimó un aumento del valor del mismo en un 30%, pensando en la inflación del peso.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</si>
</sst>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&quot;$&quot;\ #,##0.00"/>
    <numFmt numFmtId="166" formatCode="_(&quot;$&quot;\ * #,##0_);_(&quot;$&quot;\ * \(#,##0\);_(&quot;$&quot;\ * &quot;-&quot;??_);_(@_)"/>
    <numFmt numFmtId="167" formatCode="0.0%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12"/>
      <color rgb="FF404040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2"/>
      <color rgb="FF4E67C8"/>
      <name val="Arial"/>
      <family val="2"/>
    </font>
    <font>
      <b/>
      <sz val="12"/>
      <color theme="7" tint="-0.249977111117893"/>
      <name val="Arial"/>
      <family val="2"/>
    </font>
    <font>
      <sz val="12"/>
      <color theme="7" tint="-0.249977111117893"/>
      <name val="Calibri"/>
      <family val="2"/>
      <scheme val="minor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theme="1" tint="0.249977111117893"/>
      <name val="Arial"/>
      <family val="2"/>
    </font>
    <font>
      <sz val="12"/>
      <color rgb="FF404040"/>
      <name val="Arial"/>
      <family val="2"/>
    </font>
    <font>
      <b/>
      <sz val="12"/>
      <color rgb="FF34AB8A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3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FA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9F297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A6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6D2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4EADF3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7CCE4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FF8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164" fontId="5" fillId="9" borderId="1" xfId="0" applyNumberFormat="1" applyFont="1" applyFill="1" applyBorder="1" applyAlignment="1">
      <alignment horizontal="center"/>
    </xf>
    <xf numFmtId="164" fontId="6" fillId="10" borderId="2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left"/>
    </xf>
    <xf numFmtId="164" fontId="8" fillId="0" borderId="0" xfId="0" applyNumberFormat="1" applyFont="1"/>
    <xf numFmtId="1" fontId="7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2" fillId="11" borderId="1" xfId="0" applyNumberFormat="1" applyFont="1" applyFill="1" applyBorder="1" applyAlignment="1">
      <alignment horizontal="left"/>
    </xf>
    <xf numFmtId="164" fontId="2" fillId="11" borderId="1" xfId="0" applyNumberFormat="1" applyFont="1" applyFill="1" applyBorder="1" applyAlignment="1">
      <alignment horizontal="center"/>
    </xf>
    <xf numFmtId="164" fontId="3" fillId="12" borderId="2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1" fillId="0" borderId="1" xfId="0" applyNumberFormat="1" applyFont="1" applyFill="1" applyBorder="1"/>
    <xf numFmtId="164" fontId="2" fillId="13" borderId="1" xfId="0" applyNumberFormat="1" applyFont="1" applyFill="1" applyBorder="1" applyAlignment="1">
      <alignment horizontal="left"/>
    </xf>
    <xf numFmtId="164" fontId="2" fillId="13" borderId="1" xfId="0" applyNumberFormat="1" applyFont="1" applyFill="1" applyBorder="1" applyAlignment="1">
      <alignment horizontal="center"/>
    </xf>
    <xf numFmtId="164" fontId="3" fillId="14" borderId="2" xfId="0" applyNumberFormat="1" applyFont="1" applyFill="1" applyBorder="1" applyAlignment="1">
      <alignment horizontal="center"/>
    </xf>
    <xf numFmtId="164" fontId="2" fillId="15" borderId="1" xfId="0" applyNumberFormat="1" applyFont="1" applyFill="1" applyBorder="1"/>
    <xf numFmtId="164" fontId="2" fillId="15" borderId="1" xfId="0" applyNumberFormat="1" applyFont="1" applyFill="1" applyBorder="1" applyAlignment="1">
      <alignment horizontal="center"/>
    </xf>
    <xf numFmtId="164" fontId="3" fillId="16" borderId="2" xfId="0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2" fillId="17" borderId="1" xfId="0" applyNumberFormat="1" applyFont="1" applyFill="1" applyBorder="1" applyAlignment="1">
      <alignment horizontal="left"/>
    </xf>
    <xf numFmtId="164" fontId="2" fillId="17" borderId="1" xfId="0" applyNumberFormat="1" applyFont="1" applyFill="1" applyBorder="1" applyAlignment="1">
      <alignment horizontal="center"/>
    </xf>
    <xf numFmtId="164" fontId="2" fillId="19" borderId="1" xfId="0" applyNumberFormat="1" applyFont="1" applyFill="1" applyBorder="1" applyAlignment="1">
      <alignment horizontal="left"/>
    </xf>
    <xf numFmtId="164" fontId="2" fillId="19" borderId="1" xfId="0" applyNumberFormat="1" applyFont="1" applyFill="1" applyBorder="1" applyAlignment="1">
      <alignment horizontal="center"/>
    </xf>
    <xf numFmtId="164" fontId="3" fillId="20" borderId="2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44" fontId="15" fillId="0" borderId="0" xfId="1" applyFont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2" xfId="0" applyFont="1" applyBorder="1"/>
    <xf numFmtId="0" fontId="15" fillId="0" borderId="0" xfId="0" applyFont="1" applyBorder="1"/>
    <xf numFmtId="0" fontId="16" fillId="0" borderId="0" xfId="0" applyFont="1"/>
    <xf numFmtId="44" fontId="17" fillId="0" borderId="0" xfId="1" applyFont="1"/>
    <xf numFmtId="0" fontId="15" fillId="0" borderId="12" xfId="0" applyFont="1" applyBorder="1"/>
    <xf numFmtId="0" fontId="15" fillId="0" borderId="2" xfId="0" applyFont="1" applyBorder="1" applyAlignment="1">
      <alignment vertical="center"/>
    </xf>
    <xf numFmtId="0" fontId="16" fillId="0" borderId="0" xfId="0" applyFont="1" applyBorder="1"/>
    <xf numFmtId="165" fontId="16" fillId="0" borderId="0" xfId="0" applyNumberFormat="1" applyFont="1" applyBorder="1" applyAlignment="1">
      <alignment vertical="center" wrapText="1"/>
    </xf>
    <xf numFmtId="165" fontId="15" fillId="0" borderId="0" xfId="0" applyNumberFormat="1" applyFont="1"/>
    <xf numFmtId="0" fontId="15" fillId="0" borderId="0" xfId="0" applyFont="1" applyFill="1"/>
    <xf numFmtId="0" fontId="15" fillId="0" borderId="0" xfId="0" applyFont="1" applyFill="1" applyBorder="1"/>
    <xf numFmtId="0" fontId="16" fillId="9" borderId="0" xfId="0" applyFont="1" applyFill="1"/>
    <xf numFmtId="4" fontId="16" fillId="9" borderId="0" xfId="3" applyNumberFormat="1" applyFont="1" applyFill="1"/>
    <xf numFmtId="9" fontId="16" fillId="9" borderId="0" xfId="0" applyNumberFormat="1" applyFont="1" applyFill="1"/>
    <xf numFmtId="0" fontId="14" fillId="21" borderId="0" xfId="0" applyFont="1" applyFill="1"/>
    <xf numFmtId="0" fontId="14" fillId="22" borderId="0" xfId="0" applyFont="1" applyFill="1"/>
    <xf numFmtId="0" fontId="14" fillId="15" borderId="0" xfId="0" applyFont="1" applyFill="1"/>
    <xf numFmtId="166" fontId="15" fillId="21" borderId="0" xfId="1" applyNumberFormat="1" applyFont="1" applyFill="1"/>
    <xf numFmtId="166" fontId="15" fillId="22" borderId="0" xfId="1" applyNumberFormat="1" applyFont="1" applyFill="1"/>
    <xf numFmtId="166" fontId="15" fillId="15" borderId="0" xfId="1" applyNumberFormat="1" applyFont="1" applyFill="1"/>
    <xf numFmtId="166" fontId="15" fillId="7" borderId="0" xfId="1" applyNumberFormat="1" applyFont="1" applyFill="1"/>
    <xf numFmtId="166" fontId="15" fillId="0" borderId="0" xfId="0" applyNumberFormat="1" applyFont="1"/>
    <xf numFmtId="166" fontId="15" fillId="7" borderId="0" xfId="0" applyNumberFormat="1" applyFont="1" applyFill="1"/>
    <xf numFmtId="9" fontId="15" fillId="7" borderId="0" xfId="3" applyFont="1" applyFill="1"/>
    <xf numFmtId="166" fontId="15" fillId="0" borderId="0" xfId="1" applyNumberFormat="1" applyFont="1"/>
    <xf numFmtId="0" fontId="15" fillId="19" borderId="0" xfId="0" applyFont="1" applyFill="1"/>
    <xf numFmtId="166" fontId="15" fillId="19" borderId="0" xfId="0" applyNumberFormat="1" applyFont="1" applyFill="1"/>
    <xf numFmtId="0" fontId="15" fillId="0" borderId="2" xfId="0" applyFont="1" applyFill="1" applyBorder="1"/>
    <xf numFmtId="0" fontId="15" fillId="0" borderId="7" xfId="0" applyFont="1" applyFill="1" applyBorder="1"/>
    <xf numFmtId="0" fontId="14" fillId="2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5" fontId="15" fillId="0" borderId="0" xfId="0" applyNumberFormat="1" applyFont="1" applyBorder="1"/>
    <xf numFmtId="0" fontId="0" fillId="0" borderId="0" xfId="0" applyFont="1"/>
    <xf numFmtId="0" fontId="15" fillId="7" borderId="1" xfId="0" applyFont="1" applyFill="1" applyBorder="1"/>
    <xf numFmtId="0" fontId="15" fillId="7" borderId="1" xfId="0" applyFont="1" applyFill="1" applyBorder="1" applyAlignment="1">
      <alignment wrapText="1"/>
    </xf>
    <xf numFmtId="167" fontId="15" fillId="0" borderId="1" xfId="3" applyNumberFormat="1" applyFont="1" applyBorder="1"/>
    <xf numFmtId="10" fontId="15" fillId="0" borderId="1" xfId="3" applyNumberFormat="1" applyFont="1" applyBorder="1"/>
    <xf numFmtId="1" fontId="15" fillId="0" borderId="0" xfId="1" applyNumberFormat="1" applyFont="1"/>
    <xf numFmtId="3" fontId="15" fillId="0" borderId="1" xfId="2" applyNumberFormat="1" applyFont="1" applyBorder="1"/>
    <xf numFmtId="164" fontId="15" fillId="0" borderId="1" xfId="0" applyNumberFormat="1" applyFont="1" applyBorder="1"/>
    <xf numFmtId="167" fontId="20" fillId="0" borderId="10" xfId="0" applyNumberFormat="1" applyFont="1" applyBorder="1"/>
    <xf numFmtId="3" fontId="20" fillId="0" borderId="10" xfId="0" applyNumberFormat="1" applyFont="1" applyBorder="1"/>
    <xf numFmtId="166" fontId="15" fillId="0" borderId="0" xfId="1" applyNumberFormat="1" applyFont="1" applyFill="1" applyBorder="1"/>
    <xf numFmtId="0" fontId="15" fillId="0" borderId="3" xfId="0" applyFont="1" applyBorder="1"/>
    <xf numFmtId="0" fontId="14" fillId="0" borderId="0" xfId="0" applyFont="1" applyBorder="1"/>
    <xf numFmtId="164" fontId="15" fillId="0" borderId="4" xfId="0" applyNumberFormat="1" applyFont="1" applyBorder="1"/>
    <xf numFmtId="164" fontId="15" fillId="0" borderId="5" xfId="0" applyNumberFormat="1" applyFont="1" applyBorder="1"/>
    <xf numFmtId="164" fontId="15" fillId="0" borderId="0" xfId="0" applyNumberFormat="1" applyFont="1" applyBorder="1"/>
    <xf numFmtId="164" fontId="15" fillId="0" borderId="11" xfId="0" applyNumberFormat="1" applyFont="1" applyBorder="1"/>
    <xf numFmtId="164" fontId="15" fillId="0" borderId="9" xfId="0" applyNumberFormat="1" applyFont="1" applyBorder="1"/>
    <xf numFmtId="164" fontId="15" fillId="0" borderId="10" xfId="0" applyNumberFormat="1" applyFont="1" applyBorder="1"/>
    <xf numFmtId="164" fontId="15" fillId="0" borderId="12" xfId="0" applyNumberFormat="1" applyFont="1" applyBorder="1"/>
    <xf numFmtId="164" fontId="15" fillId="0" borderId="7" xfId="0" applyNumberFormat="1" applyFont="1" applyBorder="1"/>
    <xf numFmtId="164" fontId="15" fillId="0" borderId="2" xfId="0" applyNumberFormat="1" applyFont="1" applyBorder="1"/>
    <xf numFmtId="44" fontId="15" fillId="0" borderId="0" xfId="1" applyFont="1" applyFill="1" applyBorder="1"/>
    <xf numFmtId="44" fontId="15" fillId="0" borderId="0" xfId="0" applyNumberFormat="1" applyFont="1" applyFill="1" applyBorder="1"/>
    <xf numFmtId="0" fontId="15" fillId="0" borderId="2" xfId="0" applyFont="1" applyBorder="1" applyAlignment="1">
      <alignment horizontal="center" vertical="center" wrapText="1"/>
    </xf>
    <xf numFmtId="164" fontId="15" fillId="0" borderId="12" xfId="1" applyNumberFormat="1" applyFont="1" applyFill="1" applyBorder="1"/>
    <xf numFmtId="164" fontId="15" fillId="0" borderId="5" xfId="1" applyNumberFormat="1" applyFont="1" applyFill="1" applyBorder="1"/>
    <xf numFmtId="164" fontId="15" fillId="0" borderId="7" xfId="1" applyNumberFormat="1" applyFont="1" applyFill="1" applyBorder="1"/>
    <xf numFmtId="164" fontId="15" fillId="0" borderId="11" xfId="1" applyNumberFormat="1" applyFont="1" applyFill="1" applyBorder="1"/>
    <xf numFmtId="164" fontId="15" fillId="0" borderId="2" xfId="1" applyNumberFormat="1" applyFont="1" applyFill="1" applyBorder="1"/>
    <xf numFmtId="164" fontId="15" fillId="0" borderId="10" xfId="1" applyNumberFormat="1" applyFont="1" applyFill="1" applyBorder="1"/>
    <xf numFmtId="164" fontId="15" fillId="0" borderId="4" xfId="1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164" fontId="15" fillId="0" borderId="6" xfId="1" applyNumberFormat="1" applyFont="1" applyBorder="1"/>
    <xf numFmtId="164" fontId="15" fillId="0" borderId="3" xfId="0" applyNumberFormat="1" applyFont="1" applyBorder="1"/>
    <xf numFmtId="164" fontId="15" fillId="0" borderId="8" xfId="0" applyNumberFormat="1" applyFont="1" applyBorder="1"/>
    <xf numFmtId="164" fontId="15" fillId="0" borderId="7" xfId="1" applyNumberFormat="1" applyFont="1" applyBorder="1"/>
    <xf numFmtId="0" fontId="14" fillId="24" borderId="3" xfId="0" applyFont="1" applyFill="1" applyBorder="1" applyAlignment="1">
      <alignment horizontal="center"/>
    </xf>
    <xf numFmtId="0" fontId="14" fillId="24" borderId="12" xfId="0" applyFont="1" applyFill="1" applyBorder="1" applyAlignment="1">
      <alignment horizontal="center"/>
    </xf>
    <xf numFmtId="0" fontId="14" fillId="24" borderId="5" xfId="0" applyFont="1" applyFill="1" applyBorder="1" applyAlignment="1">
      <alignment horizontal="center"/>
    </xf>
    <xf numFmtId="0" fontId="14" fillId="24" borderId="13" xfId="0" applyFont="1" applyFill="1" applyBorder="1" applyAlignment="1">
      <alignment horizontal="center"/>
    </xf>
    <xf numFmtId="0" fontId="14" fillId="24" borderId="1" xfId="0" applyFont="1" applyFill="1" applyBorder="1" applyAlignment="1">
      <alignment horizontal="center"/>
    </xf>
    <xf numFmtId="0" fontId="14" fillId="24" borderId="15" xfId="0" applyFont="1" applyFill="1" applyBorder="1" applyAlignment="1">
      <alignment horizontal="center"/>
    </xf>
    <xf numFmtId="0" fontId="14" fillId="24" borderId="14" xfId="0" applyFont="1" applyFill="1" applyBorder="1" applyAlignment="1">
      <alignment horizontal="center"/>
    </xf>
    <xf numFmtId="164" fontId="15" fillId="0" borderId="0" xfId="1" applyNumberFormat="1" applyFont="1" applyBorder="1"/>
    <xf numFmtId="164" fontId="15" fillId="0" borderId="9" xfId="1" applyNumberFormat="1" applyFont="1" applyBorder="1"/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" xfId="0" applyFont="1" applyBorder="1"/>
    <xf numFmtId="0" fontId="14" fillId="24" borderId="1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/>
    <xf numFmtId="44" fontId="15" fillId="0" borderId="11" xfId="1" applyFont="1" applyBorder="1"/>
    <xf numFmtId="0" fontId="15" fillId="0" borderId="9" xfId="0" applyFont="1" applyFill="1" applyBorder="1"/>
    <xf numFmtId="44" fontId="15" fillId="0" borderId="10" xfId="1" applyFont="1" applyBorder="1"/>
    <xf numFmtId="0" fontId="14" fillId="2" borderId="13" xfId="0" applyFont="1" applyFill="1" applyBorder="1" applyAlignment="1">
      <alignment horizontal="center"/>
    </xf>
    <xf numFmtId="0" fontId="15" fillId="0" borderId="3" xfId="0" applyFont="1" applyFill="1" applyBorder="1"/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4" fontId="15" fillId="0" borderId="12" xfId="0" applyNumberFormat="1" applyFont="1" applyFill="1" applyBorder="1" applyAlignment="1">
      <alignment horizontal="center"/>
    </xf>
    <xf numFmtId="0" fontId="18" fillId="0" borderId="0" xfId="0" applyFont="1" applyFill="1" applyBorder="1"/>
    <xf numFmtId="164" fontId="15" fillId="0" borderId="1" xfId="0" applyNumberFormat="1" applyFont="1" applyFill="1" applyBorder="1" applyAlignment="1">
      <alignment horizont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/>
    </xf>
    <xf numFmtId="166" fontId="15" fillId="0" borderId="1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4" fontId="15" fillId="0" borderId="0" xfId="0" applyNumberFormat="1" applyFont="1" applyFill="1" applyAlignment="1">
      <alignment horizontal="right"/>
    </xf>
    <xf numFmtId="0" fontId="19" fillId="0" borderId="0" xfId="0" applyFont="1" applyFill="1"/>
    <xf numFmtId="0" fontId="20" fillId="0" borderId="0" xfId="0" applyFont="1" applyFill="1"/>
    <xf numFmtId="0" fontId="0" fillId="0" borderId="0" xfId="0" applyFont="1" applyFill="1"/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/>
    <xf numFmtId="165" fontId="0" fillId="0" borderId="0" xfId="0" applyNumberFormat="1" applyFont="1" applyFill="1"/>
    <xf numFmtId="165" fontId="19" fillId="0" borderId="0" xfId="0" applyNumberFormat="1" applyFont="1"/>
    <xf numFmtId="164" fontId="20" fillId="0" borderId="1" xfId="0" applyNumberFormat="1" applyFont="1" applyBorder="1" applyAlignment="1">
      <alignment horizontal="center"/>
    </xf>
    <xf numFmtId="165" fontId="19" fillId="25" borderId="1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2" fillId="25" borderId="13" xfId="0" applyFont="1" applyFill="1" applyBorder="1"/>
    <xf numFmtId="164" fontId="14" fillId="25" borderId="15" xfId="0" applyNumberFormat="1" applyFont="1" applyFill="1" applyBorder="1"/>
    <xf numFmtId="164" fontId="14" fillId="25" borderId="14" xfId="0" applyNumberFormat="1" applyFont="1" applyFill="1" applyBorder="1"/>
    <xf numFmtId="0" fontId="15" fillId="21" borderId="3" xfId="0" applyFont="1" applyFill="1" applyBorder="1"/>
    <xf numFmtId="0" fontId="15" fillId="21" borderId="8" xfId="0" applyFont="1" applyFill="1" applyBorder="1"/>
    <xf numFmtId="9" fontId="15" fillId="21" borderId="9" xfId="3" applyFont="1" applyFill="1" applyBorder="1"/>
    <xf numFmtId="9" fontId="15" fillId="21" borderId="10" xfId="3" applyFont="1" applyFill="1" applyBorder="1"/>
    <xf numFmtId="0" fontId="14" fillId="23" borderId="1" xfId="0" applyFont="1" applyFill="1" applyBorder="1"/>
    <xf numFmtId="0" fontId="14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0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5" fillId="27" borderId="1" xfId="0" applyFont="1" applyFill="1" applyBorder="1"/>
    <xf numFmtId="165" fontId="15" fillId="27" borderId="1" xfId="0" applyNumberFormat="1" applyFont="1" applyFill="1" applyBorder="1"/>
    <xf numFmtId="164" fontId="15" fillId="27" borderId="1" xfId="0" applyNumberFormat="1" applyFont="1" applyFill="1" applyBorder="1"/>
    <xf numFmtId="3" fontId="15" fillId="0" borderId="1" xfId="1" applyNumberFormat="1" applyFont="1" applyBorder="1"/>
    <xf numFmtId="165" fontId="15" fillId="0" borderId="0" xfId="0" applyNumberFormat="1" applyFont="1" applyFill="1" applyBorder="1" applyAlignment="1">
      <alignment wrapText="1"/>
    </xf>
    <xf numFmtId="1" fontId="15" fillId="0" borderId="0" xfId="1" applyNumberFormat="1" applyFont="1" applyFill="1" applyBorder="1"/>
    <xf numFmtId="167" fontId="15" fillId="0" borderId="0" xfId="3" applyNumberFormat="1" applyFont="1" applyFill="1" applyBorder="1"/>
    <xf numFmtId="10" fontId="15" fillId="0" borderId="0" xfId="3" applyNumberFormat="1" applyFont="1" applyFill="1" applyBorder="1"/>
    <xf numFmtId="0" fontId="15" fillId="27" borderId="1" xfId="0" applyFont="1" applyFill="1" applyBorder="1" applyAlignment="1">
      <alignment vertical="center"/>
    </xf>
    <xf numFmtId="3" fontId="15" fillId="0" borderId="1" xfId="0" applyNumberFormat="1" applyFont="1" applyBorder="1"/>
    <xf numFmtId="0" fontId="16" fillId="0" borderId="7" xfId="0" applyFont="1" applyFill="1" applyBorder="1"/>
    <xf numFmtId="0" fontId="0" fillId="0" borderId="0" xfId="0" applyFill="1"/>
    <xf numFmtId="0" fontId="15" fillId="0" borderId="0" xfId="0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9" fontId="23" fillId="0" borderId="0" xfId="3" applyFont="1" applyFill="1" applyBorder="1" applyAlignment="1">
      <alignment horizontal="center"/>
    </xf>
    <xf numFmtId="9" fontId="15" fillId="0" borderId="0" xfId="3" applyFont="1" applyFill="1" applyBorder="1" applyAlignment="1">
      <alignment horizontal="center"/>
    </xf>
    <xf numFmtId="165" fontId="23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165" fontId="23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wrapText="1"/>
    </xf>
    <xf numFmtId="0" fontId="23" fillId="0" borderId="0" xfId="0" applyFont="1" applyFill="1"/>
    <xf numFmtId="0" fontId="0" fillId="0" borderId="0" xfId="0" applyFill="1" applyBorder="1"/>
    <xf numFmtId="1" fontId="15" fillId="0" borderId="0" xfId="0" applyNumberFormat="1" applyFont="1" applyFill="1" applyBorder="1"/>
    <xf numFmtId="1" fontId="15" fillId="0" borderId="6" xfId="0" applyNumberFormat="1" applyFont="1" applyFill="1" applyBorder="1" applyAlignment="1">
      <alignment horizontal="left"/>
    </xf>
    <xf numFmtId="164" fontId="15" fillId="0" borderId="11" xfId="0" applyNumberFormat="1" applyFont="1" applyFill="1" applyBorder="1"/>
    <xf numFmtId="1" fontId="15" fillId="0" borderId="8" xfId="0" applyNumberFormat="1" applyFont="1" applyFill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right"/>
    </xf>
    <xf numFmtId="0" fontId="1" fillId="0" borderId="0" xfId="0" applyFont="1"/>
    <xf numFmtId="164" fontId="1" fillId="0" borderId="0" xfId="0" applyNumberFormat="1" applyFont="1"/>
    <xf numFmtId="8" fontId="3" fillId="18" borderId="2" xfId="0" applyNumberFormat="1" applyFont="1" applyFill="1" applyBorder="1" applyAlignment="1">
      <alignment horizontal="center"/>
    </xf>
    <xf numFmtId="0" fontId="15" fillId="27" borderId="6" xfId="0" applyFont="1" applyFill="1" applyBorder="1" applyAlignment="1">
      <alignment horizontal="right"/>
    </xf>
    <xf numFmtId="9" fontId="15" fillId="27" borderId="11" xfId="0" applyNumberFormat="1" applyFont="1" applyFill="1" applyBorder="1"/>
    <xf numFmtId="0" fontId="15" fillId="26" borderId="8" xfId="0" applyFont="1" applyFill="1" applyBorder="1" applyAlignment="1">
      <alignment horizontal="right"/>
    </xf>
    <xf numFmtId="164" fontId="15" fillId="26" borderId="10" xfId="1" applyNumberFormat="1" applyFont="1" applyFill="1" applyBorder="1"/>
    <xf numFmtId="0" fontId="14" fillId="0" borderId="0" xfId="0" applyFont="1" applyFill="1" applyBorder="1" applyAlignment="1"/>
    <xf numFmtId="166" fontId="15" fillId="0" borderId="0" xfId="1" applyNumberFormat="1" applyFont="1" applyFill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9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/>
    <xf numFmtId="164" fontId="15" fillId="0" borderId="0" xfId="1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65" fontId="15" fillId="0" borderId="4" xfId="0" applyNumberFormat="1" applyFont="1" applyBorder="1"/>
    <xf numFmtId="165" fontId="21" fillId="0" borderId="0" xfId="0" applyNumberFormat="1" applyFont="1" applyFill="1" applyBorder="1"/>
    <xf numFmtId="165" fontId="21" fillId="0" borderId="11" xfId="0" applyNumberFormat="1" applyFont="1" applyFill="1" applyBorder="1"/>
    <xf numFmtId="165" fontId="15" fillId="0" borderId="9" xfId="0" applyNumberFormat="1" applyFont="1" applyBorder="1"/>
    <xf numFmtId="165" fontId="15" fillId="21" borderId="4" xfId="0" applyNumberFormat="1" applyFont="1" applyFill="1" applyBorder="1"/>
    <xf numFmtId="165" fontId="15" fillId="21" borderId="5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15" fillId="0" borderId="5" xfId="0" applyNumberFormat="1" applyFont="1" applyBorder="1"/>
    <xf numFmtId="165" fontId="15" fillId="0" borderId="10" xfId="0" applyNumberFormat="1" applyFont="1" applyBorder="1"/>
    <xf numFmtId="0" fontId="14" fillId="9" borderId="1" xfId="0" applyFont="1" applyFill="1" applyBorder="1" applyAlignment="1">
      <alignment horizontal="center"/>
    </xf>
    <xf numFmtId="166" fontId="15" fillId="9" borderId="3" xfId="1" applyNumberFormat="1" applyFont="1" applyFill="1" applyBorder="1" applyAlignment="1">
      <alignment horizontal="center"/>
    </xf>
    <xf numFmtId="166" fontId="15" fillId="9" borderId="5" xfId="1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26" borderId="13" xfId="0" applyFont="1" applyFill="1" applyBorder="1" applyAlignment="1">
      <alignment horizontal="left"/>
    </xf>
    <xf numFmtId="0" fontId="14" fillId="26" borderId="15" xfId="0" applyFont="1" applyFill="1" applyBorder="1" applyAlignment="1">
      <alignment horizontal="left"/>
    </xf>
    <xf numFmtId="0" fontId="14" fillId="26" borderId="1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164" fontId="25" fillId="0" borderId="4" xfId="0" applyNumberFormat="1" applyFont="1" applyBorder="1" applyAlignment="1">
      <alignment horizontal="left" vertical="center" wrapText="1"/>
    </xf>
    <xf numFmtId="164" fontId="25" fillId="0" borderId="0" xfId="0" applyNumberFormat="1" applyFont="1" applyBorder="1" applyAlignment="1">
      <alignment horizontal="left" vertical="center" wrapText="1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76C6-9E0F-194C-B6BC-A90BDCA498E3}">
  <dimension ref="A1:AV65"/>
  <sheetViews>
    <sheetView topLeftCell="B12" zoomScale="120" zoomScaleNormal="120" workbookViewId="0">
      <selection activeCell="O38" sqref="O38:O39"/>
    </sheetView>
  </sheetViews>
  <sheetFormatPr baseColWidth="10" defaultRowHeight="16" outlineLevelRow="1" x14ac:dyDescent="0.2"/>
  <cols>
    <col min="1" max="1" width="44.5" bestFit="1" customWidth="1"/>
    <col min="2" max="2" width="13.1640625" bestFit="1" customWidth="1"/>
    <col min="3" max="3" width="12" bestFit="1" customWidth="1"/>
    <col min="4" max="8" width="11" bestFit="1" customWidth="1"/>
    <col min="9" max="12" width="12.6640625" bestFit="1" customWidth="1"/>
    <col min="13" max="14" width="12" bestFit="1" customWidth="1"/>
    <col min="15" max="15" width="13.1640625" bestFit="1" customWidth="1"/>
    <col min="16" max="16" width="1.83203125" customWidth="1"/>
    <col min="17" max="17" width="13.1640625" bestFit="1" customWidth="1"/>
    <col min="18" max="28" width="13.83203125" bestFit="1" customWidth="1"/>
    <col min="29" max="29" width="13.83203125" style="201" customWidth="1"/>
    <col min="30" max="30" width="1.83203125" style="201" customWidth="1"/>
    <col min="31" max="35" width="13.1640625" bestFit="1" customWidth="1"/>
    <col min="36" max="42" width="14.33203125" bestFit="1" customWidth="1"/>
    <col min="43" max="43" width="16.83203125" bestFit="1" customWidth="1"/>
    <col min="44" max="44" width="3.1640625" customWidth="1"/>
    <col min="45" max="45" width="14.1640625" style="81" bestFit="1" customWidth="1"/>
    <col min="46" max="46" width="13.1640625" style="81" bestFit="1" customWidth="1"/>
    <col min="47" max="47" width="10.83203125" style="208"/>
    <col min="48" max="48" width="16.33203125" style="208" bestFit="1" customWidth="1"/>
  </cols>
  <sheetData>
    <row r="1" spans="1:4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14</v>
      </c>
      <c r="AD1" s="2"/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5" t="s">
        <v>14</v>
      </c>
      <c r="AS1" s="235" t="s">
        <v>189</v>
      </c>
      <c r="AT1" s="235"/>
      <c r="AU1" s="236" t="s">
        <v>190</v>
      </c>
      <c r="AV1" s="237"/>
    </row>
    <row r="2" spans="1:48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7"/>
      <c r="AS2" s="206" t="s">
        <v>185</v>
      </c>
      <c r="AT2" s="207" t="s">
        <v>186</v>
      </c>
      <c r="AU2" s="211" t="s">
        <v>188</v>
      </c>
      <c r="AV2" s="212">
        <f>IRR(AT3:AT6)</f>
        <v>0.68972349715096781</v>
      </c>
    </row>
    <row r="3" spans="1:48" x14ac:dyDescent="0.2">
      <c r="A3" s="8" t="s">
        <v>39</v>
      </c>
      <c r="B3" s="9">
        <v>3000000</v>
      </c>
      <c r="C3" s="9">
        <v>1064860.2</v>
      </c>
      <c r="D3" s="9">
        <v>831108.63529411762</v>
      </c>
      <c r="E3" s="9">
        <v>546421.77647058829</v>
      </c>
      <c r="F3" s="9">
        <v>289199.62352941185</v>
      </c>
      <c r="G3" s="9">
        <v>11477.323529411922</v>
      </c>
      <c r="H3" s="9">
        <v>-229291.47647058801</v>
      </c>
      <c r="I3" s="9">
        <v>-434002.77647058782</v>
      </c>
      <c r="J3" s="9">
        <v>-574089.21922920831</v>
      </c>
      <c r="K3" s="9">
        <v>-663061.86888438044</v>
      </c>
      <c r="L3" s="9">
        <v>-702033.21183610428</v>
      </c>
      <c r="M3" s="9">
        <v>-448686.1197745651</v>
      </c>
      <c r="N3" s="9">
        <v>-58628.321261333534</v>
      </c>
      <c r="O3" s="9"/>
      <c r="P3" s="2"/>
      <c r="Q3" s="9">
        <v>467257.16955959075</v>
      </c>
      <c r="R3" s="9">
        <v>374702.19351167779</v>
      </c>
      <c r="S3" s="9">
        <v>432147.21746376483</v>
      </c>
      <c r="T3" s="9">
        <v>488859.99567964976</v>
      </c>
      <c r="U3" s="9">
        <v>724838.48103839136</v>
      </c>
      <c r="V3" s="9">
        <v>960731.43083148263</v>
      </c>
      <c r="W3" s="9">
        <v>1324956.5613388594</v>
      </c>
      <c r="X3" s="9">
        <v>1552732.8924293888</v>
      </c>
      <c r="Y3" s="9">
        <v>1950509.2235199183</v>
      </c>
      <c r="Z3" s="9">
        <v>2459912.4142354969</v>
      </c>
      <c r="AA3" s="9">
        <v>3102819.8197653615</v>
      </c>
      <c r="AB3" s="9">
        <v>3823863.500488135</v>
      </c>
      <c r="AC3" s="9"/>
      <c r="AD3" s="2"/>
      <c r="AE3" s="9">
        <v>4709566.755496623</v>
      </c>
      <c r="AF3" s="9">
        <v>2166807.3592109093</v>
      </c>
      <c r="AG3" s="9">
        <v>3274047.9629251957</v>
      </c>
      <c r="AH3" s="9">
        <v>4380378.566639482</v>
      </c>
      <c r="AI3" s="9">
        <v>5577362.6089251963</v>
      </c>
      <c r="AJ3" s="9">
        <v>7754072.5036680531</v>
      </c>
      <c r="AK3" s="9">
        <v>9099790.6722394824</v>
      </c>
      <c r="AL3" s="9">
        <v>10560521.501096625</v>
      </c>
      <c r="AM3" s="9">
        <v>12021252.329953767</v>
      </c>
      <c r="AN3" s="9">
        <v>13723302.595438767</v>
      </c>
      <c r="AO3" s="9">
        <v>15563744.950798767</v>
      </c>
      <c r="AP3" s="9">
        <v>17406469.000333168</v>
      </c>
      <c r="AQ3" s="10"/>
      <c r="AS3" s="203">
        <v>0</v>
      </c>
      <c r="AT3" s="204">
        <f>-$B$3</f>
        <v>-3000000</v>
      </c>
      <c r="AU3" s="213" t="s">
        <v>187</v>
      </c>
      <c r="AV3" s="214">
        <f>NPV(0.45,AT4:AT6)+AT3</f>
        <v>2039205.3911447553</v>
      </c>
    </row>
    <row r="4" spans="1:48" x14ac:dyDescent="0.2">
      <c r="A4" s="11" t="s">
        <v>40</v>
      </c>
      <c r="B4" s="12"/>
      <c r="C4" s="13">
        <v>176.47058823529412</v>
      </c>
      <c r="D4" s="13">
        <v>205.88235294117646</v>
      </c>
      <c r="E4" s="13">
        <v>235.29411764705884</v>
      </c>
      <c r="F4" s="13">
        <v>337.50000000000006</v>
      </c>
      <c r="G4" s="13">
        <v>375.00000000000006</v>
      </c>
      <c r="H4" s="13">
        <v>412.50000000000011</v>
      </c>
      <c r="I4" s="13">
        <v>620.68965517241406</v>
      </c>
      <c r="J4" s="13">
        <v>672.4137931034486</v>
      </c>
      <c r="K4" s="13">
        <v>724.13793103448313</v>
      </c>
      <c r="L4" s="13">
        <v>1107.6923076923083</v>
      </c>
      <c r="M4" s="13">
        <v>1246.1538461538469</v>
      </c>
      <c r="N4" s="13">
        <v>1384.6153846153854</v>
      </c>
      <c r="O4" s="14"/>
      <c r="P4" s="2"/>
      <c r="Q4" s="13">
        <v>1833.3333333333337</v>
      </c>
      <c r="R4" s="13">
        <v>1833.3333333333337</v>
      </c>
      <c r="S4" s="13">
        <v>1833.3333333333337</v>
      </c>
      <c r="T4" s="13">
        <v>2310</v>
      </c>
      <c r="U4" s="13">
        <v>2310</v>
      </c>
      <c r="V4" s="13">
        <v>2640</v>
      </c>
      <c r="W4" s="13">
        <v>2904</v>
      </c>
      <c r="X4" s="13">
        <v>2904</v>
      </c>
      <c r="Y4" s="13">
        <v>3162.5</v>
      </c>
      <c r="Z4" s="13">
        <v>3513.8888888888882</v>
      </c>
      <c r="AA4" s="13">
        <v>3666.6666666666665</v>
      </c>
      <c r="AB4" s="13">
        <v>4106.666666666667</v>
      </c>
      <c r="AC4" s="14"/>
      <c r="AD4" s="2"/>
      <c r="AE4" s="13">
        <v>4400</v>
      </c>
      <c r="AF4" s="13">
        <v>4400</v>
      </c>
      <c r="AG4" s="13">
        <v>4400</v>
      </c>
      <c r="AH4" s="13">
        <v>4658.8235294117658</v>
      </c>
      <c r="AI4" s="13">
        <v>6460.2352941176478</v>
      </c>
      <c r="AJ4" s="13">
        <v>4969.4117647058829</v>
      </c>
      <c r="AK4" s="13">
        <v>5280</v>
      </c>
      <c r="AL4" s="13">
        <v>5280</v>
      </c>
      <c r="AM4" s="13">
        <v>5775</v>
      </c>
      <c r="AN4" s="13">
        <v>6160</v>
      </c>
      <c r="AO4" s="13">
        <v>6328</v>
      </c>
      <c r="AP4" s="13">
        <v>6160</v>
      </c>
      <c r="AQ4" s="15"/>
      <c r="AS4" s="203">
        <v>1</v>
      </c>
      <c r="AT4" s="204">
        <f>$O$41</f>
        <v>-2532742.830440409</v>
      </c>
    </row>
    <row r="5" spans="1:48" x14ac:dyDescent="0.2">
      <c r="A5" s="16" t="s">
        <v>41</v>
      </c>
      <c r="B5" s="17">
        <v>0</v>
      </c>
      <c r="C5" s="17">
        <v>317647.0588235294</v>
      </c>
      <c r="D5" s="17">
        <v>370588.23529411765</v>
      </c>
      <c r="E5" s="17">
        <v>423529.4117647059</v>
      </c>
      <c r="F5" s="17">
        <v>607500.00000000012</v>
      </c>
      <c r="G5" s="17">
        <v>675000.00000000012</v>
      </c>
      <c r="H5" s="17">
        <v>742500.00000000023</v>
      </c>
      <c r="I5" s="17">
        <v>1117241.3793103453</v>
      </c>
      <c r="J5" s="17">
        <v>1210344.8275862075</v>
      </c>
      <c r="K5" s="17">
        <v>1303448.2758620696</v>
      </c>
      <c r="L5" s="17">
        <v>1993846.1538461549</v>
      </c>
      <c r="M5" s="17">
        <v>2243076.9230769244</v>
      </c>
      <c r="N5" s="17">
        <v>2492307.6923076939</v>
      </c>
      <c r="O5" s="17">
        <v>13497029.957871748</v>
      </c>
      <c r="P5" s="2"/>
      <c r="Q5" s="17">
        <v>4290000.0000000009</v>
      </c>
      <c r="R5" s="17">
        <v>4290000.0000000009</v>
      </c>
      <c r="S5" s="17">
        <v>4290000.0000000009</v>
      </c>
      <c r="T5" s="17">
        <v>5405400</v>
      </c>
      <c r="U5" s="17">
        <v>5405400</v>
      </c>
      <c r="V5" s="17">
        <v>6177600</v>
      </c>
      <c r="W5" s="17">
        <v>6795360</v>
      </c>
      <c r="X5" s="17">
        <v>6795360</v>
      </c>
      <c r="Y5" s="17">
        <v>7400250</v>
      </c>
      <c r="Z5" s="17">
        <v>8222499.9999999981</v>
      </c>
      <c r="AA5" s="17">
        <v>8580000</v>
      </c>
      <c r="AB5" s="17">
        <v>9609600</v>
      </c>
      <c r="AC5" s="17">
        <v>77261470</v>
      </c>
      <c r="AD5" s="2"/>
      <c r="AE5" s="17">
        <v>13384800</v>
      </c>
      <c r="AF5" s="17">
        <v>13384800</v>
      </c>
      <c r="AG5" s="17">
        <v>13384800</v>
      </c>
      <c r="AH5" s="17">
        <v>14172141.176470591</v>
      </c>
      <c r="AI5" s="17">
        <v>19652035.764705885</v>
      </c>
      <c r="AJ5" s="17">
        <v>15116950.588235296</v>
      </c>
      <c r="AK5" s="17">
        <v>16061760</v>
      </c>
      <c r="AL5" s="17">
        <v>16061760</v>
      </c>
      <c r="AM5" s="17">
        <v>17567550</v>
      </c>
      <c r="AN5" s="17">
        <v>18738720</v>
      </c>
      <c r="AO5" s="17">
        <v>19249776</v>
      </c>
      <c r="AP5" s="17">
        <v>18738720</v>
      </c>
      <c r="AQ5" s="18">
        <v>195513813.52941176</v>
      </c>
      <c r="AS5" s="203">
        <v>2</v>
      </c>
      <c r="AT5" s="204">
        <f>$AC$41</f>
        <v>4242309.5859370325</v>
      </c>
      <c r="AV5" s="209"/>
    </row>
    <row r="6" spans="1:48" outlineLevel="1" x14ac:dyDescent="0.2">
      <c r="A6" s="19" t="s">
        <v>42</v>
      </c>
      <c r="B6" s="20"/>
      <c r="C6" s="20">
        <v>317647.0588235294</v>
      </c>
      <c r="D6" s="20">
        <v>370588.23529411765</v>
      </c>
      <c r="E6" s="20">
        <v>423529.4117647059</v>
      </c>
      <c r="F6" s="20">
        <v>607500.00000000012</v>
      </c>
      <c r="G6" s="20">
        <v>675000.00000000012</v>
      </c>
      <c r="H6" s="20">
        <v>742500.00000000023</v>
      </c>
      <c r="I6" s="20">
        <v>1117241.3793103453</v>
      </c>
      <c r="J6" s="20">
        <v>1210344.8275862075</v>
      </c>
      <c r="K6" s="20">
        <v>1303448.2758620696</v>
      </c>
      <c r="L6" s="20">
        <v>1993846.1538461549</v>
      </c>
      <c r="M6" s="20">
        <v>2243076.9230769244</v>
      </c>
      <c r="N6" s="20">
        <v>2492307.6923076939</v>
      </c>
      <c r="O6" s="21">
        <v>13497029.957871748</v>
      </c>
      <c r="P6" s="2"/>
      <c r="Q6" s="20">
        <v>4290000.0000000009</v>
      </c>
      <c r="R6" s="20">
        <v>4290000.0000000009</v>
      </c>
      <c r="S6" s="20">
        <v>4290000.0000000009</v>
      </c>
      <c r="T6" s="20">
        <v>5405400</v>
      </c>
      <c r="U6" s="20">
        <v>5405400</v>
      </c>
      <c r="V6" s="20">
        <v>6177600</v>
      </c>
      <c r="W6" s="20">
        <v>6795360</v>
      </c>
      <c r="X6" s="20">
        <v>6795360</v>
      </c>
      <c r="Y6" s="20">
        <v>7400250</v>
      </c>
      <c r="Z6" s="20">
        <v>8222499.9999999981</v>
      </c>
      <c r="AA6" s="20">
        <v>8580000</v>
      </c>
      <c r="AB6" s="20">
        <v>9609600</v>
      </c>
      <c r="AC6" s="21">
        <v>77261470</v>
      </c>
      <c r="AD6" s="2"/>
      <c r="AE6" s="20">
        <v>13384800</v>
      </c>
      <c r="AF6" s="20">
        <v>13384800</v>
      </c>
      <c r="AG6" s="20">
        <v>13384800</v>
      </c>
      <c r="AH6" s="20">
        <v>14172141.176470591</v>
      </c>
      <c r="AI6" s="20">
        <v>19652035.764705885</v>
      </c>
      <c r="AJ6" s="20">
        <v>15116950.588235296</v>
      </c>
      <c r="AK6" s="20">
        <v>16061760</v>
      </c>
      <c r="AL6" s="20">
        <v>16061760</v>
      </c>
      <c r="AM6" s="20">
        <v>17567550</v>
      </c>
      <c r="AN6" s="20">
        <v>18738720</v>
      </c>
      <c r="AO6" s="20">
        <v>19249776</v>
      </c>
      <c r="AP6" s="20">
        <v>18738720</v>
      </c>
      <c r="AQ6" s="22">
        <v>195513813.52941176</v>
      </c>
      <c r="AS6" s="205">
        <v>3</v>
      </c>
      <c r="AT6" s="99">
        <f>$AQ$41</f>
        <v>14536390.436970942</v>
      </c>
    </row>
    <row r="7" spans="1:48" outlineLevel="1" x14ac:dyDescent="0.2">
      <c r="A7" s="23" t="s">
        <v>43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>
        <v>0</v>
      </c>
      <c r="P7" s="2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>
        <v>0</v>
      </c>
      <c r="AD7" s="2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2">
        <v>0</v>
      </c>
      <c r="AS7" s="48"/>
      <c r="AT7" s="202"/>
      <c r="AU7" s="79"/>
    </row>
    <row r="8" spans="1:48" outlineLevel="1" x14ac:dyDescent="0.2">
      <c r="A8" s="23" t="s">
        <v>44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>
        <v>0</v>
      </c>
      <c r="P8" s="2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1">
        <v>0</v>
      </c>
      <c r="AD8" s="2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2">
        <v>0</v>
      </c>
      <c r="AS8" s="48"/>
      <c r="AT8" s="57"/>
      <c r="AU8" s="79"/>
    </row>
    <row r="9" spans="1:48" x14ac:dyDescent="0.2">
      <c r="A9" s="24" t="s">
        <v>45</v>
      </c>
      <c r="B9" s="25">
        <v>1085139.8</v>
      </c>
      <c r="C9" s="25">
        <v>397398.62352941174</v>
      </c>
      <c r="D9" s="25">
        <v>501275.09411764704</v>
      </c>
      <c r="E9" s="25">
        <v>526751.56470588234</v>
      </c>
      <c r="F9" s="25">
        <v>701222.3</v>
      </c>
      <c r="G9" s="25">
        <v>731768.8</v>
      </c>
      <c r="H9" s="25">
        <v>763211.3</v>
      </c>
      <c r="I9" s="25">
        <v>1028327.8220689658</v>
      </c>
      <c r="J9" s="25">
        <v>1070317.4772413797</v>
      </c>
      <c r="K9" s="25">
        <v>1113419.6188137934</v>
      </c>
      <c r="L9" s="25">
        <v>1466499.0617846157</v>
      </c>
      <c r="M9" s="25">
        <v>1579019.1245636928</v>
      </c>
      <c r="N9" s="25">
        <v>1692422.2014867696</v>
      </c>
      <c r="O9" s="25">
        <v>12656772.788312158</v>
      </c>
      <c r="P9" s="2"/>
      <c r="Q9" s="25">
        <v>3388238.4246890978</v>
      </c>
      <c r="R9" s="25">
        <v>3388238.4246890978</v>
      </c>
      <c r="S9" s="25">
        <v>3389364.9565909472</v>
      </c>
      <c r="T9" s="25">
        <v>4115953.09944809</v>
      </c>
      <c r="U9" s="25">
        <v>4116084.6926260134</v>
      </c>
      <c r="V9" s="25">
        <v>4593672.1069117282</v>
      </c>
      <c r="W9" s="25">
        <v>5131302.8752453392</v>
      </c>
      <c r="X9" s="25">
        <v>5131302.8752453392</v>
      </c>
      <c r="Y9" s="25">
        <v>5505772.0142837251</v>
      </c>
      <c r="Z9" s="25">
        <v>6084680.9145694375</v>
      </c>
      <c r="AA9" s="25">
        <v>6305471.2604265027</v>
      </c>
      <c r="AB9" s="25">
        <v>6941921.1461407878</v>
      </c>
      <c r="AC9" s="25">
        <v>58092002.790866107</v>
      </c>
      <c r="AD9" s="2"/>
      <c r="AE9" s="25">
        <v>9728675.9942857139</v>
      </c>
      <c r="AF9" s="25">
        <v>9728675.9942857139</v>
      </c>
      <c r="AG9" s="25">
        <v>9730075.9942857139</v>
      </c>
      <c r="AH9" s="25">
        <v>10317385.636302523</v>
      </c>
      <c r="AI9" s="25">
        <v>13683863.944739498</v>
      </c>
      <c r="AJ9" s="25">
        <v>10899157.20672269</v>
      </c>
      <c r="AK9" s="25">
        <v>11594346.417142859</v>
      </c>
      <c r="AL9" s="25">
        <v>11594346.417142859</v>
      </c>
      <c r="AM9" s="25">
        <v>12520738.053100001</v>
      </c>
      <c r="AN9" s="25">
        <v>13388907.1456</v>
      </c>
      <c r="AO9" s="25">
        <v>13703294.693024</v>
      </c>
      <c r="AP9" s="25">
        <v>13390375.089024</v>
      </c>
      <c r="AQ9" s="26">
        <v>140279842.58565557</v>
      </c>
      <c r="AS9" s="215"/>
      <c r="AT9" s="215"/>
      <c r="AU9" s="216"/>
      <c r="AV9" s="216"/>
    </row>
    <row r="10" spans="1:48" outlineLevel="1" x14ac:dyDescent="0.2">
      <c r="A10" s="27" t="s">
        <v>46</v>
      </c>
      <c r="B10" s="28">
        <v>560139.80000000005</v>
      </c>
      <c r="C10" s="28">
        <v>254139.8</v>
      </c>
      <c r="D10" s="28">
        <v>334139.8</v>
      </c>
      <c r="E10" s="28">
        <v>335739.8</v>
      </c>
      <c r="F10" s="28">
        <v>427239.8</v>
      </c>
      <c r="G10" s="28">
        <v>427343.8</v>
      </c>
      <c r="H10" s="28">
        <v>428343.8</v>
      </c>
      <c r="I10" s="28">
        <v>524451.96</v>
      </c>
      <c r="J10" s="28">
        <v>524451.96</v>
      </c>
      <c r="K10" s="28">
        <v>525564.44640000002</v>
      </c>
      <c r="L10" s="28">
        <v>567274.44640000002</v>
      </c>
      <c r="M10" s="28">
        <v>567391.432256</v>
      </c>
      <c r="N10" s="28">
        <v>568391.432256</v>
      </c>
      <c r="O10" s="28">
        <v>6044612.2773119994</v>
      </c>
      <c r="P10" s="2"/>
      <c r="Q10" s="28">
        <v>740530.56754623994</v>
      </c>
      <c r="R10" s="28">
        <v>740530.56754623994</v>
      </c>
      <c r="S10" s="28">
        <v>741657.0994480896</v>
      </c>
      <c r="T10" s="28">
        <v>779841.19944808958</v>
      </c>
      <c r="U10" s="28">
        <v>779972.79262601316</v>
      </c>
      <c r="V10" s="28">
        <v>780972.79262601316</v>
      </c>
      <c r="W10" s="28">
        <v>937333.62953105371</v>
      </c>
      <c r="X10" s="28">
        <v>937333.62953105371</v>
      </c>
      <c r="Y10" s="28">
        <v>938475.96071229584</v>
      </c>
      <c r="Z10" s="28">
        <v>1009907.5217122958</v>
      </c>
      <c r="AA10" s="28">
        <v>1010055.5461407877</v>
      </c>
      <c r="AB10" s="28">
        <v>1011055.5461407877</v>
      </c>
      <c r="AC10" s="28">
        <v>10407666.853008959</v>
      </c>
      <c r="AD10" s="2"/>
      <c r="AE10" s="28">
        <v>1506972.08</v>
      </c>
      <c r="AF10" s="28">
        <v>1506972.08</v>
      </c>
      <c r="AG10" s="28">
        <v>1508372.08</v>
      </c>
      <c r="AH10" s="28">
        <v>1612052.08</v>
      </c>
      <c r="AI10" s="28">
        <v>1612468.08</v>
      </c>
      <c r="AJ10" s="28">
        <v>1613468.08</v>
      </c>
      <c r="AK10" s="28">
        <v>1728301.7200000002</v>
      </c>
      <c r="AL10" s="28">
        <v>1728301.7200000002</v>
      </c>
      <c r="AM10" s="28">
        <v>1729751.6655999999</v>
      </c>
      <c r="AN10" s="28">
        <v>1878521.6655999999</v>
      </c>
      <c r="AO10" s="28">
        <v>1878989.6090239999</v>
      </c>
      <c r="AP10" s="28">
        <v>1879989.6090239999</v>
      </c>
      <c r="AQ10" s="29">
        <v>20184160.469248001</v>
      </c>
      <c r="AS10" s="217"/>
      <c r="AT10" s="218"/>
      <c r="AU10" s="219"/>
      <c r="AV10" s="220"/>
    </row>
    <row r="11" spans="1:48" outlineLevel="1" x14ac:dyDescent="0.2">
      <c r="A11" s="23" t="s">
        <v>47</v>
      </c>
      <c r="B11" s="20">
        <v>240000</v>
      </c>
      <c r="C11" s="30"/>
      <c r="D11" s="30">
        <v>80000</v>
      </c>
      <c r="E11" s="30">
        <v>80000</v>
      </c>
      <c r="F11" s="30">
        <v>80000</v>
      </c>
      <c r="G11" s="30">
        <v>80000</v>
      </c>
      <c r="H11" s="30">
        <v>80000</v>
      </c>
      <c r="I11" s="30">
        <v>96000</v>
      </c>
      <c r="J11" s="30">
        <v>96000</v>
      </c>
      <c r="K11" s="30">
        <v>96000</v>
      </c>
      <c r="L11" s="30">
        <v>96000</v>
      </c>
      <c r="M11" s="30">
        <v>96000</v>
      </c>
      <c r="N11" s="30">
        <v>96000</v>
      </c>
      <c r="O11" s="21">
        <v>1216000</v>
      </c>
      <c r="P11" s="2"/>
      <c r="Q11" s="30">
        <v>110399.99999999999</v>
      </c>
      <c r="R11" s="30">
        <v>110399.99999999999</v>
      </c>
      <c r="S11" s="30">
        <v>110399.99999999999</v>
      </c>
      <c r="T11" s="30">
        <v>110399.99999999999</v>
      </c>
      <c r="U11" s="30">
        <v>110399.99999999999</v>
      </c>
      <c r="V11" s="30">
        <v>110399.99999999999</v>
      </c>
      <c r="W11" s="30">
        <v>126959.99999999997</v>
      </c>
      <c r="X11" s="30">
        <v>126959.99999999997</v>
      </c>
      <c r="Y11" s="30">
        <v>126959.99999999997</v>
      </c>
      <c r="Z11" s="30">
        <v>126959.99999999997</v>
      </c>
      <c r="AA11" s="30">
        <v>126959.99999999997</v>
      </c>
      <c r="AB11" s="30">
        <v>126959.99999999997</v>
      </c>
      <c r="AC11" s="21">
        <v>1424159.9999999998</v>
      </c>
      <c r="AD11" s="2"/>
      <c r="AE11" s="30">
        <v>150000</v>
      </c>
      <c r="AF11" s="30">
        <v>150000</v>
      </c>
      <c r="AG11" s="30">
        <v>150000</v>
      </c>
      <c r="AH11" s="30">
        <v>150000</v>
      </c>
      <c r="AI11" s="30">
        <v>150000</v>
      </c>
      <c r="AJ11" s="30">
        <v>150000</v>
      </c>
      <c r="AK11" s="30">
        <v>180000</v>
      </c>
      <c r="AL11" s="30">
        <v>180000</v>
      </c>
      <c r="AM11" s="30">
        <v>180000</v>
      </c>
      <c r="AN11" s="30">
        <v>180000</v>
      </c>
      <c r="AO11" s="30">
        <v>180000</v>
      </c>
      <c r="AP11" s="30">
        <v>180000</v>
      </c>
      <c r="AQ11" s="22">
        <v>1980000</v>
      </c>
      <c r="AS11" s="221"/>
      <c r="AT11" s="222"/>
      <c r="AU11" s="219"/>
      <c r="AV11" s="223"/>
    </row>
    <row r="12" spans="1:48" outlineLevel="1" x14ac:dyDescent="0.2">
      <c r="A12" s="23" t="s">
        <v>48</v>
      </c>
      <c r="B12" s="20"/>
      <c r="C12" s="20">
        <v>10000</v>
      </c>
      <c r="D12" s="20">
        <v>10000</v>
      </c>
      <c r="E12" s="20">
        <v>10000</v>
      </c>
      <c r="F12" s="20">
        <v>11000</v>
      </c>
      <c r="G12" s="20">
        <v>11000</v>
      </c>
      <c r="H12" s="20">
        <v>11000</v>
      </c>
      <c r="I12" s="20">
        <v>12100.000000000002</v>
      </c>
      <c r="J12" s="20">
        <v>12100.000000000002</v>
      </c>
      <c r="K12" s="20">
        <v>12100.000000000002</v>
      </c>
      <c r="L12" s="20">
        <v>13310.000000000004</v>
      </c>
      <c r="M12" s="20">
        <v>13310.000000000004</v>
      </c>
      <c r="N12" s="20">
        <v>13310.000000000004</v>
      </c>
      <c r="O12" s="21">
        <v>139230</v>
      </c>
      <c r="P12" s="2"/>
      <c r="Q12" s="20">
        <v>14641.000000000005</v>
      </c>
      <c r="R12" s="20">
        <v>14641.000000000005</v>
      </c>
      <c r="S12" s="20">
        <v>14641.000000000005</v>
      </c>
      <c r="T12" s="20">
        <v>16105.100000000008</v>
      </c>
      <c r="U12" s="20">
        <v>16105.100000000008</v>
      </c>
      <c r="V12" s="20">
        <v>16105.100000000008</v>
      </c>
      <c r="W12" s="20">
        <v>17715.610000000011</v>
      </c>
      <c r="X12" s="20">
        <v>17715.610000000011</v>
      </c>
      <c r="Y12" s="20">
        <v>17715.610000000011</v>
      </c>
      <c r="Z12" s="20">
        <v>19487.171000000013</v>
      </c>
      <c r="AA12" s="20">
        <v>19487.171000000013</v>
      </c>
      <c r="AB12" s="20">
        <v>19487.171000000013</v>
      </c>
      <c r="AC12" s="21">
        <v>203846.64300000007</v>
      </c>
      <c r="AD12" s="2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2">
        <v>0</v>
      </c>
      <c r="AS12" s="221"/>
      <c r="AT12" s="222"/>
      <c r="AU12" s="224"/>
      <c r="AV12" s="224"/>
    </row>
    <row r="13" spans="1:48" outlineLevel="1" x14ac:dyDescent="0.2">
      <c r="A13" s="23" t="s">
        <v>49</v>
      </c>
      <c r="B13" s="20"/>
      <c r="C13" s="20">
        <v>2500</v>
      </c>
      <c r="D13" s="20">
        <v>2500</v>
      </c>
      <c r="E13" s="20">
        <v>2600</v>
      </c>
      <c r="F13" s="20">
        <v>2600</v>
      </c>
      <c r="G13" s="20">
        <v>2704</v>
      </c>
      <c r="H13" s="20">
        <v>2704</v>
      </c>
      <c r="I13" s="20">
        <v>2812.1600000000003</v>
      </c>
      <c r="J13" s="20">
        <v>2812.1600000000003</v>
      </c>
      <c r="K13" s="20">
        <v>2924.6464000000005</v>
      </c>
      <c r="L13" s="20">
        <v>2924.6464000000005</v>
      </c>
      <c r="M13" s="20">
        <v>3041.6322560000008</v>
      </c>
      <c r="N13" s="20">
        <v>3041.6322560000008</v>
      </c>
      <c r="O13" s="21">
        <v>33164.877312000004</v>
      </c>
      <c r="P13" s="2"/>
      <c r="Q13" s="20">
        <v>3163.2975462400009</v>
      </c>
      <c r="R13" s="20">
        <v>3163.2975462400009</v>
      </c>
      <c r="S13" s="20">
        <v>3289.8294480896011</v>
      </c>
      <c r="T13" s="20">
        <v>3289.8294480896011</v>
      </c>
      <c r="U13" s="20">
        <v>3421.4226260131854</v>
      </c>
      <c r="V13" s="20">
        <v>3421.4226260131854</v>
      </c>
      <c r="W13" s="20">
        <v>3558.2795310537131</v>
      </c>
      <c r="X13" s="20">
        <v>3558.2795310537131</v>
      </c>
      <c r="Y13" s="20">
        <v>3700.6107122958615</v>
      </c>
      <c r="Z13" s="20">
        <v>3700.6107122958615</v>
      </c>
      <c r="AA13" s="20">
        <v>3848.6351407876959</v>
      </c>
      <c r="AB13" s="20">
        <v>3848.6351407876959</v>
      </c>
      <c r="AC13" s="21">
        <v>41964.150008960103</v>
      </c>
      <c r="AD13" s="2"/>
      <c r="AE13" s="20">
        <v>10000</v>
      </c>
      <c r="AF13" s="20">
        <v>10000</v>
      </c>
      <c r="AG13" s="20">
        <v>10400</v>
      </c>
      <c r="AH13" s="20">
        <v>10400</v>
      </c>
      <c r="AI13" s="20">
        <v>10816</v>
      </c>
      <c r="AJ13" s="20">
        <v>10816</v>
      </c>
      <c r="AK13" s="20">
        <v>11248.640000000001</v>
      </c>
      <c r="AL13" s="20">
        <v>11248.640000000001</v>
      </c>
      <c r="AM13" s="20">
        <v>11698.585600000002</v>
      </c>
      <c r="AN13" s="20">
        <v>11698.585600000002</v>
      </c>
      <c r="AO13" s="20">
        <v>12166.529024000003</v>
      </c>
      <c r="AP13" s="20">
        <v>12166.529024000003</v>
      </c>
      <c r="AQ13" s="22">
        <v>132659.50924800002</v>
      </c>
      <c r="AS13" s="221"/>
      <c r="AT13" s="222"/>
      <c r="AU13" s="224"/>
      <c r="AV13" s="225"/>
    </row>
    <row r="14" spans="1:48" outlineLevel="1" x14ac:dyDescent="0.2">
      <c r="A14" s="19" t="s">
        <v>50</v>
      </c>
      <c r="B14" s="20"/>
      <c r="C14" s="20">
        <v>9500</v>
      </c>
      <c r="D14" s="20">
        <v>9500</v>
      </c>
      <c r="E14" s="20">
        <v>9500</v>
      </c>
      <c r="F14" s="20">
        <v>9500</v>
      </c>
      <c r="G14" s="20">
        <v>9500</v>
      </c>
      <c r="H14" s="20">
        <v>9500</v>
      </c>
      <c r="I14" s="20">
        <v>10400</v>
      </c>
      <c r="J14" s="20">
        <v>10400</v>
      </c>
      <c r="K14" s="20">
        <v>10400</v>
      </c>
      <c r="L14" s="20">
        <v>10400</v>
      </c>
      <c r="M14" s="20">
        <v>10400</v>
      </c>
      <c r="N14" s="20">
        <v>10400</v>
      </c>
      <c r="O14" s="21">
        <v>119400</v>
      </c>
      <c r="P14" s="2"/>
      <c r="Q14" s="20">
        <v>12480</v>
      </c>
      <c r="R14" s="20">
        <v>12480</v>
      </c>
      <c r="S14" s="20">
        <v>12480</v>
      </c>
      <c r="T14" s="20">
        <v>12480</v>
      </c>
      <c r="U14" s="20">
        <v>12480</v>
      </c>
      <c r="V14" s="20">
        <v>12480</v>
      </c>
      <c r="W14" s="20">
        <v>13776</v>
      </c>
      <c r="X14" s="20">
        <v>13776</v>
      </c>
      <c r="Y14" s="20">
        <v>13776</v>
      </c>
      <c r="Z14" s="20">
        <v>13776</v>
      </c>
      <c r="AA14" s="20">
        <v>13776</v>
      </c>
      <c r="AB14" s="20">
        <v>13776</v>
      </c>
      <c r="AC14" s="21">
        <v>157536</v>
      </c>
      <c r="AD14" s="2"/>
      <c r="AE14" s="20">
        <v>68720</v>
      </c>
      <c r="AF14" s="20">
        <v>68720</v>
      </c>
      <c r="AG14" s="20">
        <v>68720</v>
      </c>
      <c r="AH14" s="20">
        <v>68720</v>
      </c>
      <c r="AI14" s="20">
        <v>68720</v>
      </c>
      <c r="AJ14" s="20">
        <v>68720</v>
      </c>
      <c r="AK14" s="20">
        <v>80664</v>
      </c>
      <c r="AL14" s="20">
        <v>80664</v>
      </c>
      <c r="AM14" s="20">
        <v>80664</v>
      </c>
      <c r="AN14" s="20">
        <v>80664</v>
      </c>
      <c r="AO14" s="20">
        <v>80664</v>
      </c>
      <c r="AP14" s="20">
        <v>80664</v>
      </c>
      <c r="AQ14" s="22">
        <v>896304</v>
      </c>
      <c r="AS14" s="221"/>
      <c r="AT14" s="222"/>
      <c r="AU14" s="224"/>
      <c r="AV14" s="224"/>
    </row>
    <row r="15" spans="1:48" outlineLevel="1" x14ac:dyDescent="0.2">
      <c r="A15" s="19" t="s">
        <v>51</v>
      </c>
      <c r="B15" s="20">
        <v>11139.8</v>
      </c>
      <c r="C15" s="20">
        <v>11139.8</v>
      </c>
      <c r="D15" s="20">
        <v>11139.8</v>
      </c>
      <c r="E15" s="20">
        <v>11139.8</v>
      </c>
      <c r="F15" s="20">
        <v>11139.8</v>
      </c>
      <c r="G15" s="20">
        <v>11139.8</v>
      </c>
      <c r="H15" s="20">
        <v>11139.8</v>
      </c>
      <c r="I15" s="20">
        <v>11139.8</v>
      </c>
      <c r="J15" s="20">
        <v>11139.8</v>
      </c>
      <c r="K15" s="20">
        <v>11139.8</v>
      </c>
      <c r="L15" s="20">
        <v>11139.8</v>
      </c>
      <c r="M15" s="20">
        <v>11139.8</v>
      </c>
      <c r="N15" s="20">
        <v>11139.8</v>
      </c>
      <c r="O15" s="21">
        <v>144817.4</v>
      </c>
      <c r="P15" s="2"/>
      <c r="Q15" s="20">
        <v>14846.269999999999</v>
      </c>
      <c r="R15" s="20">
        <v>14846.269999999999</v>
      </c>
      <c r="S15" s="20">
        <v>14846.269999999999</v>
      </c>
      <c r="T15" s="20">
        <v>14846.269999999999</v>
      </c>
      <c r="U15" s="20">
        <v>14846.269999999999</v>
      </c>
      <c r="V15" s="20">
        <v>14846.269999999999</v>
      </c>
      <c r="W15" s="20">
        <v>19083.739999999998</v>
      </c>
      <c r="X15" s="20">
        <v>19083.739999999998</v>
      </c>
      <c r="Y15" s="20">
        <v>19083.739999999998</v>
      </c>
      <c r="Z15" s="20">
        <v>19083.739999999998</v>
      </c>
      <c r="AA15" s="20">
        <v>19083.739999999998</v>
      </c>
      <c r="AB15" s="20">
        <v>19083.739999999998</v>
      </c>
      <c r="AC15" s="21">
        <v>203580.05999999994</v>
      </c>
      <c r="AD15" s="2"/>
      <c r="AE15" s="20">
        <v>60182.080000000009</v>
      </c>
      <c r="AF15" s="20">
        <v>60182.080000000009</v>
      </c>
      <c r="AG15" s="20">
        <v>60182.080000000009</v>
      </c>
      <c r="AH15" s="20">
        <v>60182.080000000009</v>
      </c>
      <c r="AI15" s="20">
        <v>60182.080000000009</v>
      </c>
      <c r="AJ15" s="20">
        <v>60182.080000000009</v>
      </c>
      <c r="AK15" s="20">
        <v>60182.080000000009</v>
      </c>
      <c r="AL15" s="20">
        <v>60182.080000000009</v>
      </c>
      <c r="AM15" s="20">
        <v>60182.080000000009</v>
      </c>
      <c r="AN15" s="20">
        <v>60182.080000000009</v>
      </c>
      <c r="AO15" s="20">
        <v>60182.080000000009</v>
      </c>
      <c r="AP15" s="20">
        <v>60182.080000000009</v>
      </c>
      <c r="AQ15" s="22">
        <v>722184.96</v>
      </c>
      <c r="AS15" s="170"/>
      <c r="AT15" s="170"/>
      <c r="AU15" s="224"/>
      <c r="AV15" s="224"/>
    </row>
    <row r="16" spans="1:48" s="183" customFormat="1" outlineLevel="1" x14ac:dyDescent="0.2">
      <c r="A16" s="19" t="s">
        <v>52</v>
      </c>
      <c r="B16" s="20"/>
      <c r="C16" s="20"/>
      <c r="D16" s="20"/>
      <c r="E16" s="20"/>
      <c r="F16" s="20"/>
      <c r="G16" s="20"/>
      <c r="H16" s="20"/>
      <c r="I16" s="20">
        <v>30000</v>
      </c>
      <c r="J16" s="20">
        <v>30000</v>
      </c>
      <c r="K16" s="20">
        <v>30000</v>
      </c>
      <c r="L16" s="20">
        <v>30000</v>
      </c>
      <c r="M16" s="20">
        <v>30000</v>
      </c>
      <c r="N16" s="20">
        <v>30000</v>
      </c>
      <c r="O16" s="21">
        <v>180000</v>
      </c>
      <c r="P16" s="2"/>
      <c r="Q16" s="20">
        <v>40000</v>
      </c>
      <c r="R16" s="20">
        <v>40000</v>
      </c>
      <c r="S16" s="20">
        <v>40000</v>
      </c>
      <c r="T16" s="20">
        <v>40000</v>
      </c>
      <c r="U16" s="20">
        <v>40000</v>
      </c>
      <c r="V16" s="20">
        <v>40000</v>
      </c>
      <c r="W16" s="20">
        <v>40000</v>
      </c>
      <c r="X16" s="20">
        <v>40000</v>
      </c>
      <c r="Y16" s="20">
        <v>40000</v>
      </c>
      <c r="Z16" s="20">
        <v>40000</v>
      </c>
      <c r="AA16" s="20">
        <v>40000</v>
      </c>
      <c r="AB16" s="20">
        <v>40000</v>
      </c>
      <c r="AC16" s="21">
        <v>480000</v>
      </c>
      <c r="AD16" s="2"/>
      <c r="AE16" s="31">
        <v>50000</v>
      </c>
      <c r="AF16" s="31">
        <v>50000</v>
      </c>
      <c r="AG16" s="31">
        <v>50000</v>
      </c>
      <c r="AH16" s="31">
        <v>50000</v>
      </c>
      <c r="AI16" s="31">
        <v>50000</v>
      </c>
      <c r="AJ16" s="31">
        <v>50000</v>
      </c>
      <c r="AK16" s="31">
        <v>50000</v>
      </c>
      <c r="AL16" s="31">
        <v>50000</v>
      </c>
      <c r="AM16" s="31">
        <v>50000</v>
      </c>
      <c r="AN16" s="31">
        <v>50000</v>
      </c>
      <c r="AO16" s="31">
        <v>50000</v>
      </c>
      <c r="AP16" s="31">
        <v>50000</v>
      </c>
      <c r="AQ16" s="22">
        <v>600000</v>
      </c>
      <c r="AS16" s="170"/>
      <c r="AT16" s="170"/>
      <c r="AU16" s="224"/>
      <c r="AV16" s="224"/>
    </row>
    <row r="17" spans="1:48" s="183" customFormat="1" outlineLevel="1" x14ac:dyDescent="0.2">
      <c r="A17" s="19" t="s">
        <v>53</v>
      </c>
      <c r="B17" s="20">
        <v>150000</v>
      </c>
      <c r="C17" s="20">
        <v>25000</v>
      </c>
      <c r="D17" s="20">
        <v>25000</v>
      </c>
      <c r="E17" s="20">
        <v>25000</v>
      </c>
      <c r="F17" s="20">
        <v>50000</v>
      </c>
      <c r="G17" s="20">
        <v>50000</v>
      </c>
      <c r="H17" s="20">
        <v>50000</v>
      </c>
      <c r="I17" s="20">
        <v>60000</v>
      </c>
      <c r="J17" s="20">
        <v>60000</v>
      </c>
      <c r="K17" s="20">
        <v>60000</v>
      </c>
      <c r="L17" s="20">
        <v>60000</v>
      </c>
      <c r="M17" s="20">
        <v>60000</v>
      </c>
      <c r="N17" s="20">
        <v>60000</v>
      </c>
      <c r="O17" s="21">
        <v>735000</v>
      </c>
      <c r="P17" s="2"/>
      <c r="Q17" s="20">
        <v>69000</v>
      </c>
      <c r="R17" s="20">
        <v>69000</v>
      </c>
      <c r="S17" s="20">
        <v>69000</v>
      </c>
      <c r="T17" s="20">
        <v>69000</v>
      </c>
      <c r="U17" s="20">
        <v>69000</v>
      </c>
      <c r="V17" s="20">
        <v>69000</v>
      </c>
      <c r="W17" s="20">
        <v>75900</v>
      </c>
      <c r="X17" s="20">
        <v>75900</v>
      </c>
      <c r="Y17" s="20">
        <v>75900</v>
      </c>
      <c r="Z17" s="20">
        <v>75900</v>
      </c>
      <c r="AA17" s="20">
        <v>75900</v>
      </c>
      <c r="AB17" s="20">
        <v>75900</v>
      </c>
      <c r="AC17" s="21">
        <v>869400</v>
      </c>
      <c r="AD17" s="2"/>
      <c r="AE17" s="20">
        <v>87285</v>
      </c>
      <c r="AF17" s="20">
        <v>87285</v>
      </c>
      <c r="AG17" s="20">
        <v>87285</v>
      </c>
      <c r="AH17" s="20">
        <v>87285</v>
      </c>
      <c r="AI17" s="20">
        <v>87285</v>
      </c>
      <c r="AJ17" s="20">
        <v>87285</v>
      </c>
      <c r="AK17" s="20">
        <v>96013.500000000015</v>
      </c>
      <c r="AL17" s="20">
        <v>96013.500000000015</v>
      </c>
      <c r="AM17" s="20">
        <v>96013.500000000015</v>
      </c>
      <c r="AN17" s="20">
        <v>96013.500000000015</v>
      </c>
      <c r="AO17" s="20">
        <v>96013.500000000015</v>
      </c>
      <c r="AP17" s="20">
        <v>96013.500000000015</v>
      </c>
      <c r="AQ17" s="22">
        <v>1099791</v>
      </c>
      <c r="AS17" s="170"/>
      <c r="AT17" s="170"/>
      <c r="AU17" s="224"/>
      <c r="AV17" s="224"/>
    </row>
    <row r="18" spans="1:48" s="183" customFormat="1" outlineLevel="1" x14ac:dyDescent="0.2">
      <c r="A18" s="19" t="s">
        <v>54</v>
      </c>
      <c r="B18" s="20">
        <v>150000</v>
      </c>
      <c r="C18" s="20">
        <v>25000</v>
      </c>
      <c r="D18" s="20">
        <v>25000</v>
      </c>
      <c r="E18" s="20">
        <v>25000</v>
      </c>
      <c r="F18" s="20">
        <v>50000</v>
      </c>
      <c r="G18" s="20">
        <v>50000</v>
      </c>
      <c r="H18" s="20">
        <v>50000</v>
      </c>
      <c r="I18" s="20">
        <v>60000</v>
      </c>
      <c r="J18" s="20">
        <v>60000</v>
      </c>
      <c r="K18" s="20">
        <v>60000</v>
      </c>
      <c r="L18" s="20">
        <v>60000</v>
      </c>
      <c r="M18" s="20">
        <v>60000</v>
      </c>
      <c r="N18" s="20">
        <v>60000</v>
      </c>
      <c r="O18" s="21">
        <v>735000</v>
      </c>
      <c r="P18" s="2"/>
      <c r="Q18" s="20">
        <v>69000</v>
      </c>
      <c r="R18" s="20">
        <v>69000</v>
      </c>
      <c r="S18" s="20">
        <v>69000</v>
      </c>
      <c r="T18" s="20">
        <v>69000</v>
      </c>
      <c r="U18" s="20">
        <v>69000</v>
      </c>
      <c r="V18" s="20">
        <v>69000</v>
      </c>
      <c r="W18" s="20">
        <v>75900</v>
      </c>
      <c r="X18" s="20">
        <v>75900</v>
      </c>
      <c r="Y18" s="20">
        <v>75900</v>
      </c>
      <c r="Z18" s="20">
        <v>75900</v>
      </c>
      <c r="AA18" s="20">
        <v>75900</v>
      </c>
      <c r="AB18" s="20">
        <v>75900</v>
      </c>
      <c r="AC18" s="21">
        <v>869400</v>
      </c>
      <c r="AD18" s="2"/>
      <c r="AE18" s="20">
        <v>87285</v>
      </c>
      <c r="AF18" s="20">
        <v>87285</v>
      </c>
      <c r="AG18" s="20">
        <v>87285</v>
      </c>
      <c r="AH18" s="20">
        <v>87285</v>
      </c>
      <c r="AI18" s="20">
        <v>87285</v>
      </c>
      <c r="AJ18" s="20">
        <v>87285</v>
      </c>
      <c r="AK18" s="20">
        <v>96013.500000000015</v>
      </c>
      <c r="AL18" s="20">
        <v>96013.500000000015</v>
      </c>
      <c r="AM18" s="20">
        <v>96013.500000000015</v>
      </c>
      <c r="AN18" s="20">
        <v>96013.500000000015</v>
      </c>
      <c r="AO18" s="20">
        <v>96013.500000000015</v>
      </c>
      <c r="AP18" s="20">
        <v>96013.500000000015</v>
      </c>
      <c r="AQ18" s="22">
        <v>1099791</v>
      </c>
      <c r="AS18" s="170"/>
      <c r="AT18" s="170"/>
      <c r="AU18" s="224"/>
      <c r="AV18" s="224"/>
    </row>
    <row r="19" spans="1:48" outlineLevel="1" x14ac:dyDescent="0.2">
      <c r="A19" s="23" t="s">
        <v>60</v>
      </c>
      <c r="B19" s="20">
        <v>5000</v>
      </c>
      <c r="C19" s="20">
        <v>5000</v>
      </c>
      <c r="D19" s="20">
        <v>5000</v>
      </c>
      <c r="E19" s="20">
        <v>6000</v>
      </c>
      <c r="F19" s="20">
        <v>6000</v>
      </c>
      <c r="G19" s="20">
        <v>6000</v>
      </c>
      <c r="H19" s="20">
        <v>6500</v>
      </c>
      <c r="I19" s="20">
        <v>6500</v>
      </c>
      <c r="J19" s="20">
        <v>6500</v>
      </c>
      <c r="K19" s="20">
        <v>7000</v>
      </c>
      <c r="L19" s="20">
        <v>7000</v>
      </c>
      <c r="M19" s="20">
        <v>7000</v>
      </c>
      <c r="N19" s="20">
        <v>7500</v>
      </c>
      <c r="O19" s="21">
        <v>81000</v>
      </c>
      <c r="P19" s="2"/>
      <c r="Q19" s="20">
        <v>7500</v>
      </c>
      <c r="R19" s="20">
        <v>7500</v>
      </c>
      <c r="S19" s="20">
        <v>8000</v>
      </c>
      <c r="T19" s="20">
        <v>8000</v>
      </c>
      <c r="U19" s="20">
        <v>8000</v>
      </c>
      <c r="V19" s="20">
        <v>8500</v>
      </c>
      <c r="W19" s="20">
        <v>8500</v>
      </c>
      <c r="X19" s="20">
        <v>8500</v>
      </c>
      <c r="Y19" s="20">
        <v>9000</v>
      </c>
      <c r="Z19" s="20">
        <v>9000</v>
      </c>
      <c r="AA19" s="20">
        <v>9000</v>
      </c>
      <c r="AB19" s="20">
        <v>9500</v>
      </c>
      <c r="AC19" s="21">
        <v>101000</v>
      </c>
      <c r="AD19" s="2"/>
      <c r="AE19" s="20">
        <v>9500</v>
      </c>
      <c r="AF19" s="20">
        <v>9500</v>
      </c>
      <c r="AG19" s="20">
        <v>10000</v>
      </c>
      <c r="AH19" s="20">
        <v>10000</v>
      </c>
      <c r="AI19" s="20">
        <v>10000</v>
      </c>
      <c r="AJ19" s="20">
        <v>10500</v>
      </c>
      <c r="AK19" s="20">
        <v>10500</v>
      </c>
      <c r="AL19" s="20">
        <v>10500</v>
      </c>
      <c r="AM19" s="20">
        <v>11000</v>
      </c>
      <c r="AN19" s="20">
        <v>11000</v>
      </c>
      <c r="AO19" s="20">
        <v>11000</v>
      </c>
      <c r="AP19" s="20">
        <v>11500</v>
      </c>
      <c r="AQ19" s="22">
        <v>125000</v>
      </c>
    </row>
    <row r="20" spans="1:48" outlineLevel="1" x14ac:dyDescent="0.2">
      <c r="A20" s="23" t="s">
        <v>61</v>
      </c>
      <c r="B20" s="20">
        <v>2000</v>
      </c>
      <c r="C20" s="20">
        <v>2000</v>
      </c>
      <c r="D20" s="20">
        <v>2000</v>
      </c>
      <c r="E20" s="20">
        <v>2500</v>
      </c>
      <c r="F20" s="20">
        <v>2500</v>
      </c>
      <c r="G20" s="20">
        <v>2500</v>
      </c>
      <c r="H20" s="20">
        <v>3000</v>
      </c>
      <c r="I20" s="20">
        <v>3000</v>
      </c>
      <c r="J20" s="20">
        <v>3000</v>
      </c>
      <c r="K20" s="20">
        <v>3500</v>
      </c>
      <c r="L20" s="20">
        <v>3500</v>
      </c>
      <c r="M20" s="20">
        <v>3500</v>
      </c>
      <c r="N20" s="20">
        <v>4000</v>
      </c>
      <c r="O20" s="21">
        <v>37000</v>
      </c>
      <c r="P20" s="2"/>
      <c r="Q20" s="20">
        <v>4000</v>
      </c>
      <c r="R20" s="20">
        <v>4000</v>
      </c>
      <c r="S20" s="20">
        <v>4500</v>
      </c>
      <c r="T20" s="20">
        <v>4500</v>
      </c>
      <c r="U20" s="20">
        <v>4500</v>
      </c>
      <c r="V20" s="20">
        <v>5000</v>
      </c>
      <c r="W20" s="20">
        <v>5000</v>
      </c>
      <c r="X20" s="20">
        <v>5000</v>
      </c>
      <c r="Y20" s="20">
        <v>5500</v>
      </c>
      <c r="Z20" s="20">
        <v>5500</v>
      </c>
      <c r="AA20" s="20">
        <v>5500</v>
      </c>
      <c r="AB20" s="20">
        <v>6000</v>
      </c>
      <c r="AC20" s="21">
        <v>59000</v>
      </c>
      <c r="AD20" s="2"/>
      <c r="AE20" s="20">
        <v>6000</v>
      </c>
      <c r="AF20" s="31">
        <v>6000</v>
      </c>
      <c r="AG20" s="20">
        <v>6500</v>
      </c>
      <c r="AH20" s="20">
        <v>6500</v>
      </c>
      <c r="AI20" s="20">
        <v>6500</v>
      </c>
      <c r="AJ20" s="20">
        <v>7000</v>
      </c>
      <c r="AK20" s="20">
        <v>7000</v>
      </c>
      <c r="AL20" s="20">
        <v>7000</v>
      </c>
      <c r="AM20" s="20">
        <v>7500</v>
      </c>
      <c r="AN20" s="20">
        <v>7500</v>
      </c>
      <c r="AO20" s="20">
        <v>7500</v>
      </c>
      <c r="AP20" s="20">
        <v>8000</v>
      </c>
      <c r="AQ20" s="22">
        <v>83000</v>
      </c>
    </row>
    <row r="21" spans="1:48" outlineLevel="1" x14ac:dyDescent="0.2">
      <c r="A21" s="23" t="s">
        <v>62</v>
      </c>
      <c r="B21" s="20">
        <v>2000</v>
      </c>
      <c r="C21" s="20">
        <v>2000</v>
      </c>
      <c r="D21" s="20">
        <v>2000</v>
      </c>
      <c r="E21" s="20">
        <v>2000</v>
      </c>
      <c r="F21" s="20">
        <v>2000</v>
      </c>
      <c r="G21" s="20">
        <v>2000</v>
      </c>
      <c r="H21" s="20">
        <v>2000</v>
      </c>
      <c r="I21" s="20">
        <v>3000</v>
      </c>
      <c r="J21" s="20">
        <v>3000</v>
      </c>
      <c r="K21" s="20">
        <v>3000</v>
      </c>
      <c r="L21" s="20">
        <v>3000</v>
      </c>
      <c r="M21" s="20">
        <v>3000</v>
      </c>
      <c r="N21" s="20">
        <v>3000</v>
      </c>
      <c r="O21" s="21">
        <v>32000</v>
      </c>
      <c r="P21" s="2"/>
      <c r="Q21" s="20">
        <v>4000</v>
      </c>
      <c r="R21" s="20">
        <v>4000</v>
      </c>
      <c r="S21" s="20">
        <v>4000</v>
      </c>
      <c r="T21" s="20">
        <v>4000</v>
      </c>
      <c r="U21" s="20">
        <v>4000</v>
      </c>
      <c r="V21" s="20">
        <v>4000</v>
      </c>
      <c r="W21" s="20">
        <v>5000</v>
      </c>
      <c r="X21" s="20">
        <v>5000</v>
      </c>
      <c r="Y21" s="20">
        <v>5000</v>
      </c>
      <c r="Z21" s="20">
        <v>5000</v>
      </c>
      <c r="AA21" s="20">
        <v>5000</v>
      </c>
      <c r="AB21" s="20">
        <v>5000</v>
      </c>
      <c r="AC21" s="21">
        <v>54000</v>
      </c>
      <c r="AD21" s="2"/>
      <c r="AE21" s="20">
        <v>6000</v>
      </c>
      <c r="AF21" s="20">
        <v>6000</v>
      </c>
      <c r="AG21" s="20">
        <v>6000</v>
      </c>
      <c r="AH21" s="20">
        <v>6000</v>
      </c>
      <c r="AI21" s="20">
        <v>6000</v>
      </c>
      <c r="AJ21" s="20">
        <v>6000</v>
      </c>
      <c r="AK21" s="20">
        <v>7000</v>
      </c>
      <c r="AL21" s="20">
        <v>7000</v>
      </c>
      <c r="AM21" s="20">
        <v>7000</v>
      </c>
      <c r="AN21" s="20">
        <v>7000</v>
      </c>
      <c r="AO21" s="20">
        <v>7000</v>
      </c>
      <c r="AP21" s="20">
        <v>7000</v>
      </c>
      <c r="AQ21" s="22">
        <v>78000</v>
      </c>
    </row>
    <row r="22" spans="1:48" outlineLevel="1" x14ac:dyDescent="0.2">
      <c r="A22" s="23" t="s">
        <v>55</v>
      </c>
      <c r="B22" s="20"/>
      <c r="C22" s="20">
        <v>162000</v>
      </c>
      <c r="D22" s="20">
        <v>162000</v>
      </c>
      <c r="E22" s="20">
        <v>162000</v>
      </c>
      <c r="F22" s="20">
        <v>202500</v>
      </c>
      <c r="G22" s="20">
        <v>202500</v>
      </c>
      <c r="H22" s="20">
        <v>202500</v>
      </c>
      <c r="I22" s="20">
        <v>229500</v>
      </c>
      <c r="J22" s="20">
        <v>229500</v>
      </c>
      <c r="K22" s="20">
        <v>229500</v>
      </c>
      <c r="L22" s="20">
        <v>270000</v>
      </c>
      <c r="M22" s="20">
        <v>270000</v>
      </c>
      <c r="N22" s="20">
        <v>270000</v>
      </c>
      <c r="O22" s="21">
        <v>2592000</v>
      </c>
      <c r="P22" s="2"/>
      <c r="Q22" s="20">
        <v>391500</v>
      </c>
      <c r="R22" s="20">
        <v>391500</v>
      </c>
      <c r="S22" s="20">
        <v>391500</v>
      </c>
      <c r="T22" s="20">
        <v>428220</v>
      </c>
      <c r="U22" s="20">
        <v>428220</v>
      </c>
      <c r="V22" s="20">
        <v>428220</v>
      </c>
      <c r="W22" s="20">
        <v>545940</v>
      </c>
      <c r="X22" s="20">
        <v>545940</v>
      </c>
      <c r="Y22" s="20">
        <v>545940</v>
      </c>
      <c r="Z22" s="20">
        <v>615600</v>
      </c>
      <c r="AA22" s="20">
        <v>615600</v>
      </c>
      <c r="AB22" s="20">
        <v>615600</v>
      </c>
      <c r="AC22" s="21">
        <v>5943780</v>
      </c>
      <c r="AD22" s="2"/>
      <c r="AE22" s="20">
        <v>972000</v>
      </c>
      <c r="AF22" s="20">
        <v>972000</v>
      </c>
      <c r="AG22" s="20">
        <v>972000</v>
      </c>
      <c r="AH22" s="20">
        <v>1075680</v>
      </c>
      <c r="AI22" s="20">
        <v>1075680</v>
      </c>
      <c r="AJ22" s="20">
        <v>1075680</v>
      </c>
      <c r="AK22" s="20">
        <v>1129680</v>
      </c>
      <c r="AL22" s="20">
        <v>1129680</v>
      </c>
      <c r="AM22" s="20">
        <v>1129680</v>
      </c>
      <c r="AN22" s="20">
        <v>1278450</v>
      </c>
      <c r="AO22" s="20">
        <v>1278450</v>
      </c>
      <c r="AP22" s="20">
        <v>1278450</v>
      </c>
      <c r="AQ22" s="22">
        <v>13367430</v>
      </c>
    </row>
    <row r="23" spans="1:48" outlineLevel="1" x14ac:dyDescent="0.2">
      <c r="A23" s="27" t="s">
        <v>56</v>
      </c>
      <c r="B23" s="28">
        <v>525000</v>
      </c>
      <c r="C23" s="28">
        <v>143258.82352941175</v>
      </c>
      <c r="D23" s="28">
        <v>167135.29411764705</v>
      </c>
      <c r="E23" s="28">
        <v>191011.76470588238</v>
      </c>
      <c r="F23" s="28">
        <v>273982.50000000006</v>
      </c>
      <c r="G23" s="28">
        <v>304425.00000000006</v>
      </c>
      <c r="H23" s="28">
        <v>334867.50000000006</v>
      </c>
      <c r="I23" s="28">
        <v>503875.86206896574</v>
      </c>
      <c r="J23" s="28">
        <v>545865.5172413796</v>
      </c>
      <c r="K23" s="28">
        <v>587855.17241379339</v>
      </c>
      <c r="L23" s="28">
        <v>899224.61538461584</v>
      </c>
      <c r="M23" s="28">
        <v>1011627.6923076928</v>
      </c>
      <c r="N23" s="28">
        <v>1124030.7692307697</v>
      </c>
      <c r="O23" s="28">
        <v>6612160.5110001583</v>
      </c>
      <c r="P23" s="2"/>
      <c r="Q23" s="28">
        <v>2647707.8571428577</v>
      </c>
      <c r="R23" s="28">
        <v>2647707.8571428577</v>
      </c>
      <c r="S23" s="28">
        <v>2647707.8571428577</v>
      </c>
      <c r="T23" s="28">
        <v>3336111.9000000004</v>
      </c>
      <c r="U23" s="28">
        <v>3336111.9000000004</v>
      </c>
      <c r="V23" s="28">
        <v>3812699.3142857146</v>
      </c>
      <c r="W23" s="28">
        <v>4193969.2457142854</v>
      </c>
      <c r="X23" s="28">
        <v>4193969.2457142854</v>
      </c>
      <c r="Y23" s="28">
        <v>4567296.0535714291</v>
      </c>
      <c r="Z23" s="28">
        <v>5074773.3928571418</v>
      </c>
      <c r="AA23" s="28">
        <v>5295415.7142857146</v>
      </c>
      <c r="AB23" s="28">
        <v>5930865.6000000006</v>
      </c>
      <c r="AC23" s="28">
        <v>47684335.937857136</v>
      </c>
      <c r="AD23" s="2"/>
      <c r="AE23" s="28">
        <v>8221703.9142857147</v>
      </c>
      <c r="AF23" s="28">
        <v>8221703.9142857147</v>
      </c>
      <c r="AG23" s="28">
        <v>8221703.9142857147</v>
      </c>
      <c r="AH23" s="28">
        <v>8705333.5563025232</v>
      </c>
      <c r="AI23" s="28">
        <v>12071395.864739498</v>
      </c>
      <c r="AJ23" s="28">
        <v>9285689.1267226897</v>
      </c>
      <c r="AK23" s="28">
        <v>9866044.6971428581</v>
      </c>
      <c r="AL23" s="28">
        <v>9866044.6971428581</v>
      </c>
      <c r="AM23" s="28">
        <v>10790986.387500001</v>
      </c>
      <c r="AN23" s="28">
        <v>11510385.48</v>
      </c>
      <c r="AO23" s="28">
        <v>11824305.084000001</v>
      </c>
      <c r="AP23" s="28">
        <v>11510385.48</v>
      </c>
      <c r="AQ23" s="29">
        <v>120095682.11640759</v>
      </c>
    </row>
    <row r="24" spans="1:48" outlineLevel="1" x14ac:dyDescent="0.2">
      <c r="A24" s="32" t="s">
        <v>116</v>
      </c>
      <c r="B24" s="20">
        <v>500000</v>
      </c>
      <c r="C24" s="33">
        <v>127058.82352941176</v>
      </c>
      <c r="D24" s="33">
        <v>148235.29411764705</v>
      </c>
      <c r="E24" s="33">
        <v>169411.76470588238</v>
      </c>
      <c r="F24" s="33">
        <v>243000.00000000003</v>
      </c>
      <c r="G24" s="33">
        <v>270000.00000000006</v>
      </c>
      <c r="H24" s="33">
        <v>297000.00000000006</v>
      </c>
      <c r="I24" s="33">
        <v>446896.55172413815</v>
      </c>
      <c r="J24" s="33">
        <v>484137.93103448302</v>
      </c>
      <c r="K24" s="33">
        <v>521379.31034482783</v>
      </c>
      <c r="L24" s="33">
        <v>797538.46153846197</v>
      </c>
      <c r="M24" s="33">
        <v>897230.76923076971</v>
      </c>
      <c r="N24" s="33">
        <v>996923.07692307746</v>
      </c>
      <c r="O24" s="21">
        <v>5898811.9831486996</v>
      </c>
      <c r="P24" s="2"/>
      <c r="Q24" s="33">
        <v>1532142.8571428575</v>
      </c>
      <c r="R24" s="33">
        <v>1532142.8571428575</v>
      </c>
      <c r="S24" s="33">
        <v>1532142.8571428575</v>
      </c>
      <c r="T24" s="33">
        <v>1930500.0000000002</v>
      </c>
      <c r="U24" s="33">
        <v>1930500.0000000002</v>
      </c>
      <c r="V24" s="33">
        <v>2206285.7142857146</v>
      </c>
      <c r="W24" s="33">
        <v>2426914.2857142859</v>
      </c>
      <c r="X24" s="33">
        <v>2426914.2857142859</v>
      </c>
      <c r="Y24" s="33">
        <v>2642946.4285714286</v>
      </c>
      <c r="Z24" s="33">
        <v>2936607.1428571427</v>
      </c>
      <c r="AA24" s="33">
        <v>3064285.7142857146</v>
      </c>
      <c r="AB24" s="33">
        <v>3432000.0000000005</v>
      </c>
      <c r="AC24" s="21">
        <v>27593382.142857142</v>
      </c>
      <c r="AD24" s="2"/>
      <c r="AE24" s="33">
        <v>4780285.7142857146</v>
      </c>
      <c r="AF24" s="33">
        <v>4780285.7142857146</v>
      </c>
      <c r="AG24" s="33">
        <v>4780285.7142857146</v>
      </c>
      <c r="AH24" s="33">
        <v>5061478.9915966401</v>
      </c>
      <c r="AI24" s="33">
        <v>7018584.2016806742</v>
      </c>
      <c r="AJ24" s="33">
        <v>5398910.9243697487</v>
      </c>
      <c r="AK24" s="33">
        <v>5736342.8571428582</v>
      </c>
      <c r="AL24" s="33">
        <v>5736342.8571428582</v>
      </c>
      <c r="AM24" s="33">
        <v>6274125.0000000009</v>
      </c>
      <c r="AN24" s="33">
        <v>6692400.0000000009</v>
      </c>
      <c r="AO24" s="33">
        <v>6874920.0000000009</v>
      </c>
      <c r="AP24" s="33">
        <v>6692400.0000000009</v>
      </c>
      <c r="AQ24" s="22">
        <v>69826361.974789932</v>
      </c>
    </row>
    <row r="25" spans="1:48" outlineLevel="1" x14ac:dyDescent="0.2">
      <c r="A25" s="32" t="s">
        <v>57</v>
      </c>
      <c r="B25" s="33"/>
      <c r="C25" s="33">
        <v>8258.823529411764</v>
      </c>
      <c r="D25" s="33">
        <v>9635.2941176470576</v>
      </c>
      <c r="E25" s="33">
        <v>11011.764705882353</v>
      </c>
      <c r="F25" s="33">
        <v>15795.000000000002</v>
      </c>
      <c r="G25" s="33">
        <v>17550.000000000004</v>
      </c>
      <c r="H25" s="33">
        <v>19305.000000000004</v>
      </c>
      <c r="I25" s="33">
        <v>29048.275862068975</v>
      </c>
      <c r="J25" s="33">
        <v>31468.965517241395</v>
      </c>
      <c r="K25" s="33">
        <v>33889.655172413804</v>
      </c>
      <c r="L25" s="33">
        <v>51840.000000000029</v>
      </c>
      <c r="M25" s="33">
        <v>58320.000000000029</v>
      </c>
      <c r="N25" s="33">
        <v>64800.000000000036</v>
      </c>
      <c r="O25" s="21">
        <v>350922.77890466544</v>
      </c>
      <c r="P25" s="2"/>
      <c r="Q25" s="33">
        <v>111540.00000000001</v>
      </c>
      <c r="R25" s="33">
        <v>111540.00000000001</v>
      </c>
      <c r="S25" s="33">
        <v>111540.00000000001</v>
      </c>
      <c r="T25" s="33">
        <v>140540.4</v>
      </c>
      <c r="U25" s="33">
        <v>140540.4</v>
      </c>
      <c r="V25" s="33">
        <v>160617.60000000001</v>
      </c>
      <c r="W25" s="33">
        <v>176679.36</v>
      </c>
      <c r="X25" s="33">
        <v>176679.36</v>
      </c>
      <c r="Y25" s="33">
        <v>192406.5</v>
      </c>
      <c r="Z25" s="33">
        <v>213784.99999999994</v>
      </c>
      <c r="AA25" s="33">
        <v>223080</v>
      </c>
      <c r="AB25" s="33">
        <v>249849.59999999998</v>
      </c>
      <c r="AC25" s="21">
        <v>2008798.2200000002</v>
      </c>
      <c r="AD25" s="2"/>
      <c r="AE25" s="33">
        <v>321235.20000000001</v>
      </c>
      <c r="AF25" s="33">
        <v>321235.20000000001</v>
      </c>
      <c r="AG25" s="33">
        <v>321235.20000000001</v>
      </c>
      <c r="AH25" s="33">
        <v>340131.3882352942</v>
      </c>
      <c r="AI25" s="33">
        <v>471648.85835294123</v>
      </c>
      <c r="AJ25" s="33">
        <v>362806.81411764713</v>
      </c>
      <c r="AK25" s="33">
        <v>385482.23999999999</v>
      </c>
      <c r="AL25" s="33">
        <v>385482.23999999999</v>
      </c>
      <c r="AM25" s="33">
        <v>421621.2</v>
      </c>
      <c r="AN25" s="33">
        <v>449729.28000000003</v>
      </c>
      <c r="AO25" s="33">
        <v>461994.62400000001</v>
      </c>
      <c r="AP25" s="33">
        <v>449729.28000000003</v>
      </c>
      <c r="AQ25" s="22">
        <v>4692331.5247058831</v>
      </c>
    </row>
    <row r="26" spans="1:48" outlineLevel="1" x14ac:dyDescent="0.2">
      <c r="A26" s="32" t="s">
        <v>58</v>
      </c>
      <c r="B26" s="20">
        <v>25000</v>
      </c>
      <c r="C26" s="33">
        <v>7941.1764705882351</v>
      </c>
      <c r="D26" s="33">
        <v>9264.7058823529405</v>
      </c>
      <c r="E26" s="33">
        <v>10588.235294117649</v>
      </c>
      <c r="F26" s="33">
        <v>15187.500000000002</v>
      </c>
      <c r="G26" s="33">
        <v>16875.000000000004</v>
      </c>
      <c r="H26" s="33">
        <v>18562.500000000004</v>
      </c>
      <c r="I26" s="33">
        <v>27931.034482758634</v>
      </c>
      <c r="J26" s="33">
        <v>30258.620689655188</v>
      </c>
      <c r="K26" s="33">
        <v>32586.206896551739</v>
      </c>
      <c r="L26" s="33">
        <v>49846.153846153873</v>
      </c>
      <c r="M26" s="33">
        <v>56076.923076923107</v>
      </c>
      <c r="N26" s="33">
        <v>62307.692307692341</v>
      </c>
      <c r="O26" s="21">
        <v>362425.74894679373</v>
      </c>
      <c r="P26" s="2"/>
      <c r="Q26" s="33">
        <v>103125.00000000001</v>
      </c>
      <c r="R26" s="33">
        <v>103125.00000000001</v>
      </c>
      <c r="S26" s="33">
        <v>103125.00000000001</v>
      </c>
      <c r="T26" s="33">
        <v>129937.5</v>
      </c>
      <c r="U26" s="33">
        <v>129937.5</v>
      </c>
      <c r="V26" s="33">
        <v>148500</v>
      </c>
      <c r="W26" s="33">
        <v>163350</v>
      </c>
      <c r="X26" s="33">
        <v>163350</v>
      </c>
      <c r="Y26" s="33">
        <v>177890.625</v>
      </c>
      <c r="Z26" s="33">
        <v>197656.24999999997</v>
      </c>
      <c r="AA26" s="33">
        <v>206250</v>
      </c>
      <c r="AB26" s="33">
        <v>231000.00000000003</v>
      </c>
      <c r="AC26" s="21">
        <v>1857246.875</v>
      </c>
      <c r="AD26" s="2"/>
      <c r="AE26" s="33">
        <v>309375</v>
      </c>
      <c r="AF26" s="33">
        <v>309375</v>
      </c>
      <c r="AG26" s="33">
        <v>309375</v>
      </c>
      <c r="AH26" s="33">
        <v>327573.52941176476</v>
      </c>
      <c r="AI26" s="33">
        <v>454235.29411764711</v>
      </c>
      <c r="AJ26" s="33">
        <v>349411.76470588241</v>
      </c>
      <c r="AK26" s="33">
        <v>371250</v>
      </c>
      <c r="AL26" s="33">
        <v>371250</v>
      </c>
      <c r="AM26" s="33">
        <v>406054.6875</v>
      </c>
      <c r="AN26" s="33">
        <v>433125</v>
      </c>
      <c r="AO26" s="33">
        <v>444937.5</v>
      </c>
      <c r="AP26" s="33">
        <v>433125</v>
      </c>
      <c r="AQ26" s="22">
        <v>4519087.7757352944</v>
      </c>
    </row>
    <row r="27" spans="1:48" outlineLevel="1" x14ac:dyDescent="0.2">
      <c r="A27" s="23" t="s">
        <v>63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>
        <v>0</v>
      </c>
      <c r="P27" s="2"/>
      <c r="Q27" s="20">
        <v>900900.00000000012</v>
      </c>
      <c r="R27" s="20">
        <v>900900.00000000012</v>
      </c>
      <c r="S27" s="20">
        <v>900900.00000000012</v>
      </c>
      <c r="T27" s="20">
        <v>1135134</v>
      </c>
      <c r="U27" s="20">
        <v>1135134</v>
      </c>
      <c r="V27" s="20">
        <v>1297296</v>
      </c>
      <c r="W27" s="20">
        <v>1427025.5999999999</v>
      </c>
      <c r="X27" s="20">
        <v>1427025.5999999999</v>
      </c>
      <c r="Y27" s="20">
        <v>1554052.5</v>
      </c>
      <c r="Z27" s="20">
        <v>1726724.9999999995</v>
      </c>
      <c r="AA27" s="20">
        <v>1801800</v>
      </c>
      <c r="AB27" s="20">
        <v>2018016</v>
      </c>
      <c r="AC27" s="21">
        <v>16224908.699999999</v>
      </c>
      <c r="AD27" s="2"/>
      <c r="AE27" s="20">
        <v>2810808</v>
      </c>
      <c r="AF27" s="20">
        <v>2810808</v>
      </c>
      <c r="AG27" s="20">
        <v>2810808</v>
      </c>
      <c r="AH27" s="20">
        <v>2976149.6470588241</v>
      </c>
      <c r="AI27" s="20">
        <v>4126927.5105882357</v>
      </c>
      <c r="AJ27" s="20">
        <v>3174559.6235294123</v>
      </c>
      <c r="AK27" s="20">
        <v>3372969.6</v>
      </c>
      <c r="AL27" s="20">
        <v>3372969.6</v>
      </c>
      <c r="AM27" s="20">
        <v>3689185.5</v>
      </c>
      <c r="AN27" s="20">
        <v>3935131.1999999997</v>
      </c>
      <c r="AO27" s="20">
        <v>4042452.96</v>
      </c>
      <c r="AP27" s="20">
        <v>3935131.1999999997</v>
      </c>
      <c r="AQ27" s="22">
        <v>41057900.84117648</v>
      </c>
    </row>
    <row r="28" spans="1:48" x14ac:dyDescent="0.2">
      <c r="A28" s="34" t="s">
        <v>64</v>
      </c>
      <c r="B28" s="35">
        <v>-1085139.8</v>
      </c>
      <c r="C28" s="35">
        <v>-79751.564705882338</v>
      </c>
      <c r="D28" s="35">
        <v>-130686.85882352939</v>
      </c>
      <c r="E28" s="35">
        <v>-103222.15294117643</v>
      </c>
      <c r="F28" s="35">
        <v>-93722.29999999993</v>
      </c>
      <c r="G28" s="35">
        <v>-56768.79999999993</v>
      </c>
      <c r="H28" s="35">
        <v>-20711.299999999814</v>
      </c>
      <c r="I28" s="35">
        <v>88913.557241379516</v>
      </c>
      <c r="J28" s="35">
        <v>140027.35034482786</v>
      </c>
      <c r="K28" s="35">
        <v>190028.65704827616</v>
      </c>
      <c r="L28" s="35">
        <v>527347.09206153918</v>
      </c>
      <c r="M28" s="35">
        <v>664057.79851323157</v>
      </c>
      <c r="N28" s="35">
        <v>799885.49082092429</v>
      </c>
      <c r="O28" s="35">
        <v>840257.16955959052</v>
      </c>
      <c r="P28" s="2"/>
      <c r="Q28" s="35">
        <v>901761.57531090314</v>
      </c>
      <c r="R28" s="35">
        <v>901761.57531090314</v>
      </c>
      <c r="S28" s="35">
        <v>900635.0434090537</v>
      </c>
      <c r="T28" s="35">
        <v>1289446.90055191</v>
      </c>
      <c r="U28" s="35">
        <v>1289315.3073739866</v>
      </c>
      <c r="V28" s="35">
        <v>1583927.8930882718</v>
      </c>
      <c r="W28" s="35">
        <v>1664057.1247546608</v>
      </c>
      <c r="X28" s="35">
        <v>1664057.1247546608</v>
      </c>
      <c r="Y28" s="35">
        <v>1894477.9857162749</v>
      </c>
      <c r="Z28" s="35">
        <v>2137819.0854305606</v>
      </c>
      <c r="AA28" s="35">
        <v>2274528.7395734973</v>
      </c>
      <c r="AB28" s="35">
        <v>2667678.8538592122</v>
      </c>
      <c r="AC28" s="35">
        <v>19169467.209133893</v>
      </c>
      <c r="AD28" s="2"/>
      <c r="AE28" s="35">
        <v>3656124.0057142861</v>
      </c>
      <c r="AF28" s="35">
        <v>3656124.0057142861</v>
      </c>
      <c r="AG28" s="35">
        <v>3654724.0057142861</v>
      </c>
      <c r="AH28" s="35">
        <v>3854755.5401680674</v>
      </c>
      <c r="AI28" s="35">
        <v>5968171.819966387</v>
      </c>
      <c r="AJ28" s="35">
        <v>4217793.3815126065</v>
      </c>
      <c r="AK28" s="35">
        <v>4467413.5828571413</v>
      </c>
      <c r="AL28" s="35">
        <v>4467413.5828571413</v>
      </c>
      <c r="AM28" s="35">
        <v>5046811.9468999989</v>
      </c>
      <c r="AN28" s="35">
        <v>5349812.8543999996</v>
      </c>
      <c r="AO28" s="35">
        <v>5546481.3069759998</v>
      </c>
      <c r="AP28" s="35">
        <v>5348344.9109760001</v>
      </c>
      <c r="AQ28" s="210">
        <v>55233970.9437562</v>
      </c>
    </row>
    <row r="29" spans="1:48" outlineLevel="1" x14ac:dyDescent="0.2">
      <c r="A29" s="36" t="s">
        <v>65</v>
      </c>
      <c r="B29" s="37">
        <v>0</v>
      </c>
      <c r="C29" s="37">
        <v>-4000</v>
      </c>
      <c r="D29" s="37">
        <v>-4000</v>
      </c>
      <c r="E29" s="37">
        <v>-4000</v>
      </c>
      <c r="F29" s="37">
        <v>-4000</v>
      </c>
      <c r="G29" s="37">
        <v>-4000</v>
      </c>
      <c r="H29" s="37">
        <v>-4000</v>
      </c>
      <c r="I29" s="37">
        <v>-4000</v>
      </c>
      <c r="J29" s="37">
        <v>-4000</v>
      </c>
      <c r="K29" s="37">
        <v>-4000</v>
      </c>
      <c r="L29" s="37">
        <v>-4000</v>
      </c>
      <c r="M29" s="37">
        <v>-4000</v>
      </c>
      <c r="N29" s="37">
        <v>-4000</v>
      </c>
      <c r="O29" s="37">
        <v>-48000</v>
      </c>
      <c r="P29" s="2"/>
      <c r="Q29" s="37">
        <v>-444316.5513588161</v>
      </c>
      <c r="R29" s="37">
        <v>-444316.5513588161</v>
      </c>
      <c r="S29" s="37">
        <v>-443922.26519316877</v>
      </c>
      <c r="T29" s="37">
        <v>-613468.41519316845</v>
      </c>
      <c r="U29" s="37">
        <v>-613422.3575808953</v>
      </c>
      <c r="V29" s="37">
        <v>-739702.7625808951</v>
      </c>
      <c r="W29" s="37">
        <v>-786280.79366413131</v>
      </c>
      <c r="X29" s="37">
        <v>-786280.79366413131</v>
      </c>
      <c r="Y29" s="37">
        <v>-885074.79500069621</v>
      </c>
      <c r="Z29" s="37">
        <v>-994911.67990069604</v>
      </c>
      <c r="AA29" s="37">
        <v>-1053485.058850724</v>
      </c>
      <c r="AB29" s="37">
        <v>-1221975.5988507243</v>
      </c>
      <c r="AC29" s="37">
        <v>-9027157.6231968626</v>
      </c>
      <c r="AD29" s="2"/>
      <c r="AE29" s="37">
        <v>-1948883.402</v>
      </c>
      <c r="AF29" s="37">
        <v>-1948883.402</v>
      </c>
      <c r="AG29" s="37">
        <v>-1948393.402</v>
      </c>
      <c r="AH29" s="37">
        <v>-2057771.4978823531</v>
      </c>
      <c r="AI29" s="37">
        <v>-3071461.9252235298</v>
      </c>
      <c r="AJ29" s="37">
        <v>-2232075.2129411772</v>
      </c>
      <c r="AK29" s="37">
        <v>-2366682.7539999993</v>
      </c>
      <c r="AL29" s="37">
        <v>-2366682.7539999993</v>
      </c>
      <c r="AM29" s="37">
        <v>-2644761.6814149995</v>
      </c>
      <c r="AN29" s="37">
        <v>-2809370.4990399997</v>
      </c>
      <c r="AO29" s="37">
        <v>-2903757.2574415999</v>
      </c>
      <c r="AP29" s="37">
        <v>-2808856.7188416002</v>
      </c>
      <c r="AQ29" s="38">
        <v>-29107580.506785259</v>
      </c>
    </row>
    <row r="30" spans="1:48" outlineLevel="1" x14ac:dyDescent="0.2">
      <c r="A30" s="23" t="s">
        <v>66</v>
      </c>
      <c r="B30" s="20"/>
      <c r="C30" s="20">
        <v>4000</v>
      </c>
      <c r="D30" s="20">
        <v>4000</v>
      </c>
      <c r="E30" s="20">
        <v>4000</v>
      </c>
      <c r="F30" s="20">
        <v>4000</v>
      </c>
      <c r="G30" s="20">
        <v>4000</v>
      </c>
      <c r="H30" s="20">
        <v>4000</v>
      </c>
      <c r="I30" s="20">
        <v>4000</v>
      </c>
      <c r="J30" s="20">
        <v>4000</v>
      </c>
      <c r="K30" s="20">
        <v>4000</v>
      </c>
      <c r="L30" s="20">
        <v>4000</v>
      </c>
      <c r="M30" s="20">
        <v>4000</v>
      </c>
      <c r="N30" s="20">
        <v>4000</v>
      </c>
      <c r="O30" s="21">
        <v>48000</v>
      </c>
      <c r="P30" s="2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>
        <v>0</v>
      </c>
      <c r="AD30" s="2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2">
        <v>0</v>
      </c>
    </row>
    <row r="31" spans="1:48" outlineLevel="1" x14ac:dyDescent="0.2">
      <c r="A31" s="23" t="s">
        <v>67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>
        <v>0</v>
      </c>
      <c r="P31" s="2"/>
      <c r="Q31" s="20">
        <v>315616.5513588161</v>
      </c>
      <c r="R31" s="20">
        <v>315616.5513588161</v>
      </c>
      <c r="S31" s="20">
        <v>315222.26519316877</v>
      </c>
      <c r="T31" s="20">
        <v>451306.4151931685</v>
      </c>
      <c r="U31" s="20">
        <v>451260.3575808953</v>
      </c>
      <c r="V31" s="20">
        <v>554374.7625808951</v>
      </c>
      <c r="W31" s="20">
        <v>582419.99366413127</v>
      </c>
      <c r="X31" s="20">
        <v>582419.99366413127</v>
      </c>
      <c r="Y31" s="20">
        <v>663067.29500069621</v>
      </c>
      <c r="Z31" s="20">
        <v>748236.67990069615</v>
      </c>
      <c r="AA31" s="20">
        <v>796085.05885072402</v>
      </c>
      <c r="AB31" s="20">
        <v>933687.59885072417</v>
      </c>
      <c r="AC31" s="21">
        <v>6709313.5231968639</v>
      </c>
      <c r="AD31" s="2"/>
      <c r="AE31" s="20">
        <v>1279643.402</v>
      </c>
      <c r="AF31" s="20">
        <v>1279643.402</v>
      </c>
      <c r="AG31" s="20">
        <v>1279153.402</v>
      </c>
      <c r="AH31" s="20">
        <v>1349164.4390588235</v>
      </c>
      <c r="AI31" s="20">
        <v>2088860.1369882354</v>
      </c>
      <c r="AJ31" s="20">
        <v>1476227.6835294121</v>
      </c>
      <c r="AK31" s="20">
        <v>1563594.7539999993</v>
      </c>
      <c r="AL31" s="20">
        <v>1563594.7539999993</v>
      </c>
      <c r="AM31" s="20">
        <v>1766384.1814149995</v>
      </c>
      <c r="AN31" s="20">
        <v>1872434.4990399997</v>
      </c>
      <c r="AO31" s="20">
        <v>1941268.4574415998</v>
      </c>
      <c r="AP31" s="20">
        <v>1871920.7188416</v>
      </c>
      <c r="AQ31" s="22">
        <v>19331889.83031467</v>
      </c>
    </row>
    <row r="32" spans="1:48" outlineLevel="1" x14ac:dyDescent="0.2">
      <c r="A32" s="23" t="s">
        <v>184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>
        <v>0</v>
      </c>
      <c r="P32" s="2"/>
      <c r="Q32" s="20">
        <v>128700.00000000003</v>
      </c>
      <c r="R32" s="20">
        <v>128700.00000000003</v>
      </c>
      <c r="S32" s="20">
        <v>128700.00000000003</v>
      </c>
      <c r="T32" s="20">
        <v>162162</v>
      </c>
      <c r="U32" s="20">
        <v>162162</v>
      </c>
      <c r="V32" s="20">
        <v>185328</v>
      </c>
      <c r="W32" s="20">
        <v>203860.8</v>
      </c>
      <c r="X32" s="20">
        <v>203860.8</v>
      </c>
      <c r="Y32" s="20">
        <v>222007.5</v>
      </c>
      <c r="Z32" s="20">
        <v>246674.99999999994</v>
      </c>
      <c r="AA32" s="20">
        <v>257400</v>
      </c>
      <c r="AB32" s="20">
        <v>288288</v>
      </c>
      <c r="AC32" s="21">
        <v>2317844.1</v>
      </c>
      <c r="AD32" s="2"/>
      <c r="AE32" s="20">
        <v>669240</v>
      </c>
      <c r="AF32" s="20">
        <v>669240</v>
      </c>
      <c r="AG32" s="20">
        <v>669240</v>
      </c>
      <c r="AH32" s="20">
        <v>708607.05882352963</v>
      </c>
      <c r="AI32" s="20">
        <v>982601.78823529428</v>
      </c>
      <c r="AJ32" s="20">
        <v>755847.52941176482</v>
      </c>
      <c r="AK32" s="20">
        <v>803088</v>
      </c>
      <c r="AL32" s="20">
        <v>803088</v>
      </c>
      <c r="AM32" s="20">
        <v>878377.5</v>
      </c>
      <c r="AN32" s="20">
        <v>936936</v>
      </c>
      <c r="AO32" s="20">
        <v>962488.8</v>
      </c>
      <c r="AP32" s="20">
        <v>936936</v>
      </c>
      <c r="AQ32" s="22">
        <v>9775690.6764705889</v>
      </c>
    </row>
    <row r="33" spans="1:43" outlineLevel="1" x14ac:dyDescent="0.2">
      <c r="A33" s="36" t="s">
        <v>68</v>
      </c>
      <c r="B33" s="37">
        <v>-850000</v>
      </c>
      <c r="C33" s="37">
        <v>-150000</v>
      </c>
      <c r="D33" s="37">
        <v>-150000</v>
      </c>
      <c r="E33" s="37">
        <v>-150000</v>
      </c>
      <c r="F33" s="37">
        <v>-180000</v>
      </c>
      <c r="G33" s="37">
        <v>-180000</v>
      </c>
      <c r="H33" s="37">
        <v>-180000</v>
      </c>
      <c r="I33" s="37">
        <v>-225000</v>
      </c>
      <c r="J33" s="37">
        <v>-225000</v>
      </c>
      <c r="K33" s="37">
        <v>-225000</v>
      </c>
      <c r="L33" s="37">
        <v>-270000</v>
      </c>
      <c r="M33" s="37">
        <v>-270000</v>
      </c>
      <c r="N33" s="37">
        <v>-270000</v>
      </c>
      <c r="O33" s="37">
        <v>-3325000</v>
      </c>
      <c r="P33" s="2"/>
      <c r="Q33" s="37">
        <v>-550000</v>
      </c>
      <c r="R33" s="37">
        <v>-400000</v>
      </c>
      <c r="S33" s="37">
        <v>-400000</v>
      </c>
      <c r="T33" s="37">
        <v>-440000</v>
      </c>
      <c r="U33" s="37">
        <v>-440000</v>
      </c>
      <c r="V33" s="37">
        <v>-480000</v>
      </c>
      <c r="W33" s="37">
        <v>-650000</v>
      </c>
      <c r="X33" s="37">
        <v>-480000</v>
      </c>
      <c r="Y33" s="37">
        <v>-500000</v>
      </c>
      <c r="Z33" s="37">
        <v>-500000</v>
      </c>
      <c r="AA33" s="37">
        <v>-500000</v>
      </c>
      <c r="AB33" s="37">
        <v>-560000</v>
      </c>
      <c r="AC33" s="37">
        <v>-5900000</v>
      </c>
      <c r="AD33" s="2"/>
      <c r="AE33" s="37">
        <v>-4250000</v>
      </c>
      <c r="AF33" s="37">
        <v>-600000</v>
      </c>
      <c r="AG33" s="37">
        <v>-600000</v>
      </c>
      <c r="AH33" s="37">
        <v>-600000</v>
      </c>
      <c r="AI33" s="37">
        <v>-720000</v>
      </c>
      <c r="AJ33" s="37">
        <v>-640000</v>
      </c>
      <c r="AK33" s="37">
        <v>-640000</v>
      </c>
      <c r="AL33" s="37">
        <v>-640000</v>
      </c>
      <c r="AM33" s="37">
        <v>-700000</v>
      </c>
      <c r="AN33" s="37">
        <v>-700000</v>
      </c>
      <c r="AO33" s="37">
        <v>-800000</v>
      </c>
      <c r="AP33" s="37">
        <v>-700000</v>
      </c>
      <c r="AQ33" s="38">
        <v>-11590000</v>
      </c>
    </row>
    <row r="34" spans="1:43" outlineLevel="1" x14ac:dyDescent="0.2">
      <c r="A34" s="23" t="s">
        <v>69</v>
      </c>
      <c r="B34" s="20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1">
        <v>0</v>
      </c>
      <c r="P34" s="2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21">
        <v>0</v>
      </c>
      <c r="AD34" s="2"/>
      <c r="AE34" s="33"/>
      <c r="AF34" s="33"/>
      <c r="AG34" s="33"/>
      <c r="AH34" s="33"/>
      <c r="AI34" s="33">
        <v>80000</v>
      </c>
      <c r="AJ34" s="33"/>
      <c r="AK34" s="33"/>
      <c r="AL34" s="33"/>
      <c r="AM34" s="33"/>
      <c r="AN34" s="33"/>
      <c r="AO34" s="33">
        <v>100000</v>
      </c>
      <c r="AP34" s="33"/>
      <c r="AQ34" s="22">
        <v>180000</v>
      </c>
    </row>
    <row r="35" spans="1:43" outlineLevel="1" x14ac:dyDescent="0.2">
      <c r="A35" s="23" t="s">
        <v>70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1">
        <v>0</v>
      </c>
      <c r="P35" s="2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21">
        <v>0</v>
      </c>
      <c r="AD35" s="2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22">
        <v>0</v>
      </c>
    </row>
    <row r="36" spans="1:43" outlineLevel="1" x14ac:dyDescent="0.2">
      <c r="A36" s="32" t="s">
        <v>71</v>
      </c>
      <c r="B36" s="20">
        <v>200000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1">
        <v>200000</v>
      </c>
      <c r="P36" s="2"/>
      <c r="Q36" s="33">
        <v>100000</v>
      </c>
      <c r="R36" s="33"/>
      <c r="S36" s="33"/>
      <c r="T36" s="33"/>
      <c r="U36" s="33"/>
      <c r="V36" s="33"/>
      <c r="W36" s="33">
        <v>120000</v>
      </c>
      <c r="X36" s="33"/>
      <c r="Y36" s="33"/>
      <c r="Z36" s="33"/>
      <c r="AA36" s="33"/>
      <c r="AB36" s="33"/>
      <c r="AC36" s="21">
        <v>220000</v>
      </c>
      <c r="AD36" s="2"/>
      <c r="AE36" s="33">
        <v>150000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22">
        <v>150000</v>
      </c>
    </row>
    <row r="37" spans="1:43" outlineLevel="1" x14ac:dyDescent="0.2">
      <c r="A37" s="32" t="s">
        <v>72</v>
      </c>
      <c r="B37" s="20">
        <v>150000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1">
        <v>150000</v>
      </c>
      <c r="P37" s="2"/>
      <c r="Q37" s="33">
        <v>50000</v>
      </c>
      <c r="R37" s="33"/>
      <c r="S37" s="33"/>
      <c r="T37" s="33"/>
      <c r="U37" s="33"/>
      <c r="V37" s="33"/>
      <c r="W37" s="33">
        <v>50000</v>
      </c>
      <c r="X37" s="33"/>
      <c r="Y37" s="33"/>
      <c r="Z37" s="33"/>
      <c r="AA37" s="33"/>
      <c r="AB37" s="33"/>
      <c r="AC37" s="21">
        <v>100000</v>
      </c>
      <c r="AD37" s="2"/>
      <c r="AE37" s="33">
        <v>500000</v>
      </c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22">
        <v>500000</v>
      </c>
    </row>
    <row r="38" spans="1:43" outlineLevel="1" x14ac:dyDescent="0.2">
      <c r="A38" s="23" t="s">
        <v>59</v>
      </c>
      <c r="B38" s="33"/>
      <c r="C38" s="33">
        <v>100000</v>
      </c>
      <c r="D38" s="33">
        <v>100000</v>
      </c>
      <c r="E38" s="33">
        <v>100000</v>
      </c>
      <c r="F38" s="33">
        <v>120000</v>
      </c>
      <c r="G38" s="33">
        <v>120000</v>
      </c>
      <c r="H38" s="33">
        <v>120000</v>
      </c>
      <c r="I38" s="33">
        <v>150000</v>
      </c>
      <c r="J38" s="33">
        <v>150000</v>
      </c>
      <c r="K38" s="33">
        <v>150000</v>
      </c>
      <c r="L38" s="33">
        <v>180000</v>
      </c>
      <c r="M38" s="33">
        <v>180000</v>
      </c>
      <c r="N38" s="33">
        <v>180000</v>
      </c>
      <c r="O38" s="21">
        <v>1650000</v>
      </c>
      <c r="P38" s="2"/>
      <c r="Q38" s="33">
        <v>200000</v>
      </c>
      <c r="R38" s="33">
        <v>200000</v>
      </c>
      <c r="S38" s="33">
        <v>200000</v>
      </c>
      <c r="T38" s="33">
        <v>220000</v>
      </c>
      <c r="U38" s="33">
        <v>220000</v>
      </c>
      <c r="V38" s="33">
        <v>240000</v>
      </c>
      <c r="W38" s="33">
        <v>240000</v>
      </c>
      <c r="X38" s="33">
        <v>240000</v>
      </c>
      <c r="Y38" s="33">
        <v>250000</v>
      </c>
      <c r="Z38" s="33">
        <v>250000</v>
      </c>
      <c r="AA38" s="33">
        <v>250000</v>
      </c>
      <c r="AB38" s="33">
        <v>280000</v>
      </c>
      <c r="AC38" s="21">
        <v>2790000</v>
      </c>
      <c r="AD38" s="2"/>
      <c r="AE38" s="33">
        <v>300000</v>
      </c>
      <c r="AF38" s="33">
        <v>300000</v>
      </c>
      <c r="AG38" s="33">
        <v>300000</v>
      </c>
      <c r="AH38" s="33">
        <v>300000</v>
      </c>
      <c r="AI38" s="33">
        <v>320000</v>
      </c>
      <c r="AJ38" s="33">
        <v>320000</v>
      </c>
      <c r="AK38" s="33">
        <v>320000</v>
      </c>
      <c r="AL38" s="33">
        <v>320000</v>
      </c>
      <c r="AM38" s="33">
        <v>350000</v>
      </c>
      <c r="AN38" s="33">
        <v>350000</v>
      </c>
      <c r="AO38" s="33">
        <v>350000</v>
      </c>
      <c r="AP38" s="33">
        <v>350000</v>
      </c>
      <c r="AQ38" s="22">
        <v>3880000</v>
      </c>
    </row>
    <row r="39" spans="1:43" outlineLevel="1" x14ac:dyDescent="0.2">
      <c r="A39" s="23" t="s">
        <v>73</v>
      </c>
      <c r="B39" s="20"/>
      <c r="C39" s="20">
        <v>50000</v>
      </c>
      <c r="D39" s="20">
        <v>50000</v>
      </c>
      <c r="E39" s="20">
        <v>50000</v>
      </c>
      <c r="F39" s="20">
        <v>60000</v>
      </c>
      <c r="G39" s="20">
        <v>60000</v>
      </c>
      <c r="H39" s="20">
        <v>60000</v>
      </c>
      <c r="I39" s="20">
        <v>75000</v>
      </c>
      <c r="J39" s="20">
        <v>75000</v>
      </c>
      <c r="K39" s="20">
        <v>75000</v>
      </c>
      <c r="L39" s="20">
        <v>90000</v>
      </c>
      <c r="M39" s="20">
        <v>90000</v>
      </c>
      <c r="N39" s="20">
        <v>90000</v>
      </c>
      <c r="O39" s="21">
        <v>825000</v>
      </c>
      <c r="P39" s="2"/>
      <c r="Q39" s="20">
        <v>200000</v>
      </c>
      <c r="R39" s="20">
        <v>200000</v>
      </c>
      <c r="S39" s="20">
        <v>200000</v>
      </c>
      <c r="T39" s="20">
        <v>220000</v>
      </c>
      <c r="U39" s="20">
        <v>220000</v>
      </c>
      <c r="V39" s="20">
        <v>240000</v>
      </c>
      <c r="W39" s="20">
        <v>240000</v>
      </c>
      <c r="X39" s="20">
        <v>240000</v>
      </c>
      <c r="Y39" s="20">
        <v>250000</v>
      </c>
      <c r="Z39" s="20">
        <v>250000</v>
      </c>
      <c r="AA39" s="20">
        <v>250000</v>
      </c>
      <c r="AB39" s="20">
        <v>280000</v>
      </c>
      <c r="AC39" s="21">
        <v>2790000</v>
      </c>
      <c r="AD39" s="2"/>
      <c r="AE39" s="20">
        <v>300000</v>
      </c>
      <c r="AF39" s="20">
        <v>300000</v>
      </c>
      <c r="AG39" s="20">
        <v>300000</v>
      </c>
      <c r="AH39" s="20">
        <v>300000</v>
      </c>
      <c r="AI39" s="20">
        <v>320000</v>
      </c>
      <c r="AJ39" s="20">
        <v>320000</v>
      </c>
      <c r="AK39" s="20">
        <v>320000</v>
      </c>
      <c r="AL39" s="20">
        <v>320000</v>
      </c>
      <c r="AM39" s="20">
        <v>350000</v>
      </c>
      <c r="AN39" s="20">
        <v>350000</v>
      </c>
      <c r="AO39" s="20">
        <v>350000</v>
      </c>
      <c r="AP39" s="20">
        <v>350000</v>
      </c>
      <c r="AQ39" s="22">
        <v>3880000</v>
      </c>
    </row>
    <row r="40" spans="1:43" outlineLevel="1" x14ac:dyDescent="0.2">
      <c r="A40" s="32" t="s">
        <v>74</v>
      </c>
      <c r="B40" s="33">
        <v>500000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1">
        <v>500000</v>
      </c>
      <c r="P40" s="2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21">
        <v>0</v>
      </c>
      <c r="AD40" s="2"/>
      <c r="AE40" s="33">
        <v>3000000</v>
      </c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22">
        <v>3000000</v>
      </c>
    </row>
    <row r="41" spans="1:43" x14ac:dyDescent="0.2">
      <c r="A41" s="8" t="s">
        <v>75</v>
      </c>
      <c r="B41" s="9">
        <v>-1935139.8</v>
      </c>
      <c r="C41" s="9">
        <v>-233751.56470588234</v>
      </c>
      <c r="D41" s="9">
        <v>-284686.85882352939</v>
      </c>
      <c r="E41" s="9">
        <v>-257222.15294117643</v>
      </c>
      <c r="F41" s="9">
        <v>-277722.29999999993</v>
      </c>
      <c r="G41" s="9">
        <v>-240768.79999999993</v>
      </c>
      <c r="H41" s="9">
        <v>-204711.29999999981</v>
      </c>
      <c r="I41" s="9">
        <v>-140086.44275862048</v>
      </c>
      <c r="J41" s="9">
        <v>-88972.649655172136</v>
      </c>
      <c r="K41" s="9">
        <v>-38971.34295172384</v>
      </c>
      <c r="L41" s="9">
        <v>253347.09206153918</v>
      </c>
      <c r="M41" s="9">
        <v>390057.79851323157</v>
      </c>
      <c r="N41" s="9">
        <v>525885.49082092429</v>
      </c>
      <c r="O41" s="9">
        <v>-2532742.830440409</v>
      </c>
      <c r="P41" s="2"/>
      <c r="Q41" s="9">
        <v>-92554.976047912962</v>
      </c>
      <c r="R41" s="9">
        <v>57445.023952087038</v>
      </c>
      <c r="S41" s="9">
        <v>56712.77821588493</v>
      </c>
      <c r="T41" s="9">
        <v>235978.4853587416</v>
      </c>
      <c r="U41" s="9">
        <v>235892.94979309128</v>
      </c>
      <c r="V41" s="9">
        <v>364225.13050737674</v>
      </c>
      <c r="W41" s="9">
        <v>227776.33109052945</v>
      </c>
      <c r="X41" s="9">
        <v>397776.33109052945</v>
      </c>
      <c r="Y41" s="9">
        <v>509403.19071557873</v>
      </c>
      <c r="Z41" s="9">
        <v>642907.4055298646</v>
      </c>
      <c r="AA41" s="9">
        <v>721043.68072277331</v>
      </c>
      <c r="AB41" s="9">
        <v>885703.25500848796</v>
      </c>
      <c r="AC41" s="9">
        <v>4242309.5859370325</v>
      </c>
      <c r="AD41" s="2"/>
      <c r="AE41" s="9">
        <v>-2542759.3962857137</v>
      </c>
      <c r="AF41" s="9">
        <v>1107240.6037142861</v>
      </c>
      <c r="AG41" s="9">
        <v>1106330.6037142861</v>
      </c>
      <c r="AH41" s="9">
        <v>1196984.0422857143</v>
      </c>
      <c r="AI41" s="9">
        <v>2176709.8947428572</v>
      </c>
      <c r="AJ41" s="9">
        <v>1345718.1685714293</v>
      </c>
      <c r="AK41" s="9">
        <v>1460730.828857142</v>
      </c>
      <c r="AL41" s="9">
        <v>1460730.828857142</v>
      </c>
      <c r="AM41" s="9">
        <v>1702050.2654849994</v>
      </c>
      <c r="AN41" s="9">
        <v>1840442.3553599999</v>
      </c>
      <c r="AO41" s="9">
        <v>1842724.0495344</v>
      </c>
      <c r="AP41" s="9">
        <v>1839488.1921343999</v>
      </c>
      <c r="AQ41" s="10">
        <v>14536390.436970942</v>
      </c>
    </row>
    <row r="42" spans="1:43" x14ac:dyDescent="0.2">
      <c r="A42" s="11" t="s">
        <v>76</v>
      </c>
      <c r="B42" s="39">
        <v>1064860.2</v>
      </c>
      <c r="C42" s="39">
        <v>831108.63529411762</v>
      </c>
      <c r="D42" s="39">
        <v>546421.77647058829</v>
      </c>
      <c r="E42" s="39">
        <v>289199.62352941185</v>
      </c>
      <c r="F42" s="39">
        <v>11477.323529411922</v>
      </c>
      <c r="G42" s="39">
        <v>-229291.47647058801</v>
      </c>
      <c r="H42" s="39">
        <v>-434002.77647058782</v>
      </c>
      <c r="I42" s="39">
        <v>-574089.21922920831</v>
      </c>
      <c r="J42" s="39">
        <v>-663061.86888438044</v>
      </c>
      <c r="K42" s="39">
        <v>-702033.21183610428</v>
      </c>
      <c r="L42" s="39">
        <v>-448686.1197745651</v>
      </c>
      <c r="M42" s="39">
        <v>-58628.321261333534</v>
      </c>
      <c r="N42" s="39">
        <v>467257.16955959075</v>
      </c>
      <c r="O42" s="39"/>
      <c r="P42" s="2"/>
      <c r="Q42" s="39">
        <v>374702.19351167779</v>
      </c>
      <c r="R42" s="39">
        <v>432147.21746376483</v>
      </c>
      <c r="S42" s="39">
        <v>488859.99567964976</v>
      </c>
      <c r="T42" s="39">
        <v>724838.48103839136</v>
      </c>
      <c r="U42" s="39">
        <v>960731.43083148263</v>
      </c>
      <c r="V42" s="39">
        <v>1324956.5613388594</v>
      </c>
      <c r="W42" s="39">
        <v>1552732.8924293888</v>
      </c>
      <c r="X42" s="39">
        <v>1950509.2235199183</v>
      </c>
      <c r="Y42" s="39">
        <v>2459912.4142354969</v>
      </c>
      <c r="Z42" s="39">
        <v>3102819.8197653615</v>
      </c>
      <c r="AA42" s="39">
        <v>3823863.500488135</v>
      </c>
      <c r="AB42" s="39">
        <v>4709566.755496623</v>
      </c>
      <c r="AC42" s="39"/>
      <c r="AD42" s="2"/>
      <c r="AE42" s="39">
        <v>2166807.3592109093</v>
      </c>
      <c r="AF42" s="39">
        <v>3274047.9629251957</v>
      </c>
      <c r="AG42" s="39">
        <v>4380378.566639482</v>
      </c>
      <c r="AH42" s="39">
        <v>5577362.6089251963</v>
      </c>
      <c r="AI42" s="39">
        <v>7754072.5036680531</v>
      </c>
      <c r="AJ42" s="39">
        <v>9099790.6722394824</v>
      </c>
      <c r="AK42" s="39">
        <v>10560521.501096625</v>
      </c>
      <c r="AL42" s="39">
        <v>12021252.329953767</v>
      </c>
      <c r="AM42" s="39">
        <v>13723302.595438767</v>
      </c>
      <c r="AN42" s="39">
        <v>15563744.950798767</v>
      </c>
      <c r="AO42" s="39">
        <v>17406469.000333168</v>
      </c>
      <c r="AP42" s="39">
        <v>19245957.192467567</v>
      </c>
      <c r="AQ42" s="40"/>
    </row>
    <row r="43" spans="1:43" s="42" customFormat="1" x14ac:dyDescent="0.2">
      <c r="AC43" s="57"/>
      <c r="AD43" s="57"/>
    </row>
    <row r="44" spans="1:43" s="42" customFormat="1" x14ac:dyDescent="0.2">
      <c r="A44" s="184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57"/>
      <c r="AC44" s="57"/>
      <c r="AD44" s="57"/>
    </row>
    <row r="45" spans="1:43" s="42" customFormat="1" x14ac:dyDescent="0.2">
      <c r="D45" s="187"/>
      <c r="E45" s="186"/>
      <c r="F45" s="186"/>
      <c r="G45" s="186"/>
      <c r="H45" s="186"/>
      <c r="I45" s="186"/>
      <c r="J45" s="186"/>
      <c r="K45" s="186"/>
      <c r="L45" s="186"/>
      <c r="M45" s="186"/>
      <c r="N45" s="188"/>
      <c r="O45" s="232"/>
      <c r="AC45" s="57"/>
      <c r="AD45" s="57"/>
    </row>
    <row r="46" spans="1:43" s="42" customFormat="1" x14ac:dyDescent="0.2">
      <c r="D46" s="188"/>
      <c r="E46" s="79"/>
      <c r="F46" s="79"/>
      <c r="G46" s="79"/>
      <c r="H46" s="79"/>
      <c r="I46" s="79"/>
      <c r="J46" s="79"/>
      <c r="K46" s="79"/>
      <c r="L46" s="79"/>
      <c r="M46" s="79"/>
      <c r="N46" s="188"/>
      <c r="O46" s="232"/>
      <c r="AC46" s="57"/>
      <c r="AD46" s="57"/>
    </row>
    <row r="47" spans="1:43" s="42" customFormat="1" x14ac:dyDescent="0.2"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222"/>
      <c r="AC47" s="57"/>
      <c r="AD47" s="57"/>
    </row>
    <row r="48" spans="1:43" s="42" customFormat="1" x14ac:dyDescent="0.2">
      <c r="D48" s="190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AC48" s="57"/>
      <c r="AD48" s="57"/>
    </row>
    <row r="49" spans="1:30" s="42" customFormat="1" x14ac:dyDescent="0.2">
      <c r="D49" s="189"/>
      <c r="E49" s="57"/>
      <c r="F49" s="57"/>
      <c r="G49" s="57"/>
      <c r="H49" s="57"/>
      <c r="I49" s="57"/>
      <c r="J49" s="57"/>
      <c r="K49" s="57"/>
      <c r="L49" s="57"/>
      <c r="M49" s="57"/>
      <c r="N49" s="57"/>
      <c r="AC49" s="57"/>
      <c r="AD49" s="57"/>
    </row>
    <row r="50" spans="1:30" s="42" customFormat="1" x14ac:dyDescent="0.2">
      <c r="D50" s="190"/>
      <c r="E50" s="190"/>
      <c r="F50" s="190"/>
      <c r="G50" s="48"/>
      <c r="H50" s="48"/>
      <c r="I50" s="48"/>
      <c r="J50" s="48"/>
      <c r="K50" s="48"/>
      <c r="L50" s="48"/>
      <c r="M50" s="48"/>
      <c r="N50" s="48"/>
      <c r="AC50" s="57"/>
      <c r="AD50" s="57"/>
    </row>
    <row r="51" spans="1:30" s="42" customFormat="1" x14ac:dyDescent="0.2">
      <c r="D51" s="79"/>
      <c r="E51" s="79"/>
      <c r="F51" s="79"/>
      <c r="G51" s="48"/>
      <c r="H51" s="48"/>
      <c r="I51" s="48"/>
      <c r="J51" s="48"/>
      <c r="K51" s="48"/>
      <c r="L51" s="48"/>
      <c r="M51" s="48"/>
      <c r="N51" s="48"/>
      <c r="AC51" s="57"/>
      <c r="AD51" s="57"/>
    </row>
    <row r="52" spans="1:30" s="42" customFormat="1" x14ac:dyDescent="0.2">
      <c r="D52" s="192"/>
      <c r="E52" s="192"/>
      <c r="F52" s="191"/>
      <c r="G52" s="48"/>
      <c r="H52" s="48"/>
      <c r="I52" s="48"/>
      <c r="J52" s="48"/>
      <c r="K52" s="48"/>
      <c r="L52" s="48"/>
      <c r="M52" s="48"/>
      <c r="N52" s="48"/>
      <c r="AC52" s="57"/>
      <c r="AD52" s="57"/>
    </row>
    <row r="53" spans="1:30" s="42" customFormat="1" x14ac:dyDescent="0.2">
      <c r="A53" s="48"/>
      <c r="B53" s="191"/>
      <c r="C53" s="189"/>
      <c r="D53" s="192"/>
      <c r="E53" s="192"/>
      <c r="F53" s="57"/>
      <c r="G53" s="48"/>
      <c r="H53" s="48"/>
      <c r="I53" s="48"/>
      <c r="J53" s="48"/>
      <c r="K53" s="48"/>
      <c r="L53" s="48"/>
      <c r="M53" s="48"/>
      <c r="N53" s="48"/>
      <c r="AC53" s="57"/>
      <c r="AD53" s="57"/>
    </row>
    <row r="54" spans="1:30" s="42" customFormat="1" x14ac:dyDescent="0.2">
      <c r="A54" s="48"/>
      <c r="B54" s="191"/>
      <c r="C54" s="192"/>
      <c r="D54" s="192"/>
      <c r="E54" s="192"/>
      <c r="F54" s="57"/>
      <c r="G54" s="48"/>
      <c r="H54" s="48"/>
      <c r="I54" s="48"/>
      <c r="J54" s="48"/>
      <c r="K54" s="48"/>
      <c r="L54" s="48"/>
      <c r="M54" s="48"/>
      <c r="N54" s="48"/>
      <c r="AC54" s="57"/>
      <c r="AD54" s="57"/>
    </row>
    <row r="55" spans="1:30" s="42" customFormat="1" x14ac:dyDescent="0.2">
      <c r="A55" s="48"/>
      <c r="B55" s="191"/>
      <c r="C55" s="193"/>
      <c r="D55" s="194"/>
      <c r="E55" s="194"/>
      <c r="F55" s="48"/>
      <c r="G55" s="48"/>
      <c r="H55" s="48"/>
      <c r="I55" s="48"/>
      <c r="J55" s="48"/>
      <c r="K55" s="48"/>
      <c r="L55" s="48"/>
      <c r="M55" s="48"/>
      <c r="N55" s="48"/>
      <c r="AC55" s="57"/>
      <c r="AD55" s="57"/>
    </row>
    <row r="56" spans="1:30" s="42" customFormat="1" x14ac:dyDescent="0.2">
      <c r="A56" s="48"/>
      <c r="B56" s="195"/>
      <c r="C56" s="193"/>
      <c r="D56" s="194"/>
      <c r="E56" s="194"/>
      <c r="F56" s="48"/>
      <c r="G56" s="48"/>
      <c r="H56" s="48"/>
      <c r="I56" s="48"/>
      <c r="J56" s="48"/>
      <c r="K56" s="48"/>
      <c r="L56" s="48"/>
      <c r="M56" s="48"/>
      <c r="N56" s="48"/>
      <c r="AC56" s="57"/>
      <c r="AD56" s="57"/>
    </row>
    <row r="57" spans="1:30" s="42" customFormat="1" x14ac:dyDescent="0.2">
      <c r="A57" s="48"/>
      <c r="B57" s="195"/>
      <c r="C57" s="193"/>
      <c r="D57" s="194"/>
      <c r="E57" s="194"/>
      <c r="F57" s="48"/>
      <c r="G57" s="48"/>
      <c r="H57" s="48"/>
      <c r="I57" s="48"/>
      <c r="J57" s="48"/>
      <c r="K57" s="48"/>
      <c r="L57" s="48"/>
      <c r="M57" s="48"/>
      <c r="N57" s="48"/>
      <c r="AC57" s="57"/>
      <c r="AD57" s="57"/>
    </row>
    <row r="58" spans="1:30" s="42" customFormat="1" x14ac:dyDescent="0.2">
      <c r="A58" s="48"/>
      <c r="B58" s="196"/>
      <c r="C58" s="197"/>
      <c r="D58" s="198"/>
      <c r="E58" s="198"/>
      <c r="AC58" s="57"/>
      <c r="AD58" s="57"/>
    </row>
    <row r="59" spans="1:30" s="42" customFormat="1" x14ac:dyDescent="0.2">
      <c r="B59" s="196"/>
      <c r="C59" s="197"/>
      <c r="D59" s="198"/>
      <c r="E59" s="198"/>
      <c r="AC59" s="57"/>
      <c r="AD59" s="57"/>
    </row>
    <row r="60" spans="1:30" s="42" customFormat="1" x14ac:dyDescent="0.2">
      <c r="B60" s="199"/>
      <c r="C60" s="197"/>
      <c r="D60" s="198"/>
      <c r="E60" s="198"/>
      <c r="AC60" s="57"/>
      <c r="AD60" s="57"/>
    </row>
    <row r="61" spans="1:30" s="42" customFormat="1" x14ac:dyDescent="0.2">
      <c r="B61" s="200"/>
      <c r="C61" s="197"/>
      <c r="D61" s="198"/>
      <c r="E61" s="198"/>
      <c r="AC61" s="57"/>
      <c r="AD61" s="57"/>
    </row>
    <row r="62" spans="1:30" s="42" customFormat="1" x14ac:dyDescent="0.2">
      <c r="AC62" s="57"/>
      <c r="AD62" s="57"/>
    </row>
    <row r="63" spans="1:30" s="42" customFormat="1" x14ac:dyDescent="0.2">
      <c r="AC63" s="57"/>
      <c r="AD63" s="57"/>
    </row>
    <row r="64" spans="1:30" s="42" customFormat="1" x14ac:dyDescent="0.2">
      <c r="AC64" s="57"/>
      <c r="AD64" s="57"/>
    </row>
    <row r="65" spans="29:30" s="42" customFormat="1" x14ac:dyDescent="0.2">
      <c r="AC65" s="57"/>
      <c r="AD65" s="57"/>
    </row>
  </sheetData>
  <mergeCells count="2">
    <mergeCell ref="AS1:AT1"/>
    <mergeCell ref="AU1:AV1"/>
  </mergeCells>
  <pageMargins left="0.7" right="0.7" top="0.75" bottom="0.75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85C7-1FA4-E546-8C2B-595AA545E4C1}">
  <dimension ref="A1:R89"/>
  <sheetViews>
    <sheetView topLeftCell="A34" zoomScale="130" zoomScaleNormal="130" workbookViewId="0">
      <selection activeCell="A60" sqref="A60"/>
    </sheetView>
  </sheetViews>
  <sheetFormatPr baseColWidth="10" defaultRowHeight="16" x14ac:dyDescent="0.2"/>
  <cols>
    <col min="1" max="1" width="30.6640625" style="42" customWidth="1"/>
    <col min="2" max="2" width="27.6640625" style="42" customWidth="1"/>
    <col min="3" max="4" width="19.33203125" style="42" bestFit="1" customWidth="1"/>
    <col min="5" max="5" width="26.6640625" style="43" bestFit="1" customWidth="1"/>
    <col min="6" max="7" width="19.33203125" style="42" bestFit="1" customWidth="1"/>
    <col min="8" max="18" width="14.5" style="42" bestFit="1" customWidth="1"/>
    <col min="19" max="16384" width="10.83203125" style="42"/>
  </cols>
  <sheetData>
    <row r="1" spans="1:18" x14ac:dyDescent="0.2">
      <c r="A1" s="41" t="s">
        <v>47</v>
      </c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x14ac:dyDescent="0.2">
      <c r="A2" s="42" t="s">
        <v>131</v>
      </c>
      <c r="H2" s="91"/>
      <c r="I2" s="91"/>
      <c r="J2" s="91"/>
      <c r="K2" s="91"/>
      <c r="L2" s="91"/>
      <c r="M2" s="91"/>
      <c r="N2" s="91"/>
      <c r="O2" s="91"/>
      <c r="P2" s="57"/>
      <c r="Q2" s="57"/>
      <c r="R2" s="57"/>
    </row>
    <row r="3" spans="1:18" x14ac:dyDescent="0.2">
      <c r="A3" s="119" t="s">
        <v>77</v>
      </c>
      <c r="B3" s="120" t="s">
        <v>78</v>
      </c>
      <c r="C3" s="120" t="s">
        <v>129</v>
      </c>
      <c r="D3" s="121" t="s">
        <v>130</v>
      </c>
      <c r="E3" s="120" t="s">
        <v>79</v>
      </c>
      <c r="H3" s="91"/>
      <c r="I3" s="91"/>
      <c r="J3" s="91"/>
      <c r="K3" s="91"/>
      <c r="L3" s="91"/>
      <c r="M3" s="91"/>
      <c r="N3" s="91"/>
      <c r="O3" s="91"/>
      <c r="P3" s="57"/>
      <c r="Q3" s="57"/>
      <c r="R3" s="57"/>
    </row>
    <row r="4" spans="1:18" x14ac:dyDescent="0.2">
      <c r="A4" s="92" t="s">
        <v>125</v>
      </c>
      <c r="B4" s="51" t="s">
        <v>80</v>
      </c>
      <c r="C4" s="106">
        <v>80000</v>
      </c>
      <c r="D4" s="107">
        <v>96000</v>
      </c>
      <c r="E4" s="51" t="s">
        <v>81</v>
      </c>
      <c r="H4" s="91"/>
      <c r="I4" s="91"/>
      <c r="J4" s="91"/>
      <c r="K4" s="91"/>
      <c r="L4" s="91"/>
      <c r="M4" s="91"/>
      <c r="N4" s="91"/>
      <c r="O4" s="91"/>
      <c r="P4" s="57"/>
      <c r="Q4" s="57"/>
      <c r="R4" s="57"/>
    </row>
    <row r="5" spans="1:18" x14ac:dyDescent="0.2">
      <c r="A5" s="44" t="s">
        <v>126</v>
      </c>
      <c r="B5" s="45" t="s">
        <v>80</v>
      </c>
      <c r="C5" s="108">
        <v>110399.99999999999</v>
      </c>
      <c r="D5" s="109">
        <v>126959.99999999997</v>
      </c>
      <c r="E5" s="45"/>
      <c r="H5" s="91"/>
      <c r="I5" s="91"/>
      <c r="J5" s="91"/>
      <c r="K5" s="91"/>
      <c r="L5" s="91"/>
      <c r="M5" s="91"/>
      <c r="N5" s="91"/>
      <c r="O5" s="91"/>
      <c r="P5" s="57"/>
      <c r="Q5" s="57"/>
      <c r="R5" s="57"/>
    </row>
    <row r="6" spans="1:18" x14ac:dyDescent="0.2">
      <c r="A6" s="46" t="s">
        <v>128</v>
      </c>
      <c r="B6" s="47" t="s">
        <v>127</v>
      </c>
      <c r="C6" s="110">
        <v>150000</v>
      </c>
      <c r="D6" s="111">
        <v>180000</v>
      </c>
      <c r="E6" s="47" t="s">
        <v>82</v>
      </c>
      <c r="H6" s="91"/>
      <c r="I6" s="91"/>
      <c r="J6" s="91"/>
      <c r="K6" s="91"/>
      <c r="L6" s="91"/>
      <c r="M6" s="91"/>
      <c r="N6" s="91"/>
      <c r="O6" s="91"/>
      <c r="P6" s="57"/>
      <c r="Q6" s="57"/>
      <c r="R6" s="57"/>
    </row>
    <row r="7" spans="1:18" x14ac:dyDescent="0.2">
      <c r="A7" s="48"/>
      <c r="B7" s="48"/>
      <c r="C7" s="91"/>
      <c r="D7" s="91"/>
      <c r="E7" s="42"/>
      <c r="H7" s="91"/>
      <c r="I7" s="91"/>
      <c r="J7" s="91"/>
      <c r="K7" s="91"/>
      <c r="L7" s="91"/>
      <c r="M7" s="91"/>
      <c r="N7" s="91"/>
      <c r="O7" s="91"/>
      <c r="P7" s="57"/>
      <c r="Q7" s="57"/>
      <c r="R7" s="57"/>
    </row>
    <row r="8" spans="1:18" x14ac:dyDescent="0.2">
      <c r="A8" s="93" t="s">
        <v>83</v>
      </c>
      <c r="B8" s="48"/>
      <c r="C8" s="48"/>
      <c r="D8" s="91"/>
      <c r="E8" s="91"/>
      <c r="H8" s="91"/>
      <c r="I8" s="91"/>
      <c r="J8" s="91"/>
      <c r="K8" s="91"/>
      <c r="L8" s="91"/>
      <c r="M8" s="91"/>
      <c r="N8" s="91"/>
      <c r="O8" s="91"/>
      <c r="P8" s="57"/>
      <c r="Q8" s="57"/>
      <c r="R8" s="57"/>
    </row>
    <row r="9" spans="1:18" x14ac:dyDescent="0.2">
      <c r="A9" s="48" t="s">
        <v>132</v>
      </c>
      <c r="B9" s="48"/>
      <c r="C9" s="48"/>
      <c r="D9" s="91"/>
      <c r="E9" s="91"/>
      <c r="H9" s="91"/>
      <c r="I9" s="91"/>
      <c r="J9" s="91"/>
      <c r="K9" s="91"/>
      <c r="L9" s="91"/>
      <c r="M9" s="91"/>
      <c r="N9" s="91"/>
      <c r="O9" s="91"/>
      <c r="P9" s="57"/>
      <c r="Q9" s="57"/>
      <c r="R9" s="57"/>
    </row>
    <row r="10" spans="1:18" x14ac:dyDescent="0.2">
      <c r="A10" s="119" t="s">
        <v>77</v>
      </c>
      <c r="B10" s="119" t="s">
        <v>133</v>
      </c>
      <c r="C10" s="119" t="s">
        <v>134</v>
      </c>
      <c r="D10" s="119" t="s">
        <v>135</v>
      </c>
      <c r="E10" s="120" t="s">
        <v>136</v>
      </c>
      <c r="H10" s="91"/>
      <c r="I10" s="91"/>
      <c r="J10" s="91"/>
      <c r="K10" s="91"/>
      <c r="L10" s="91"/>
      <c r="M10" s="91"/>
      <c r="N10" s="91"/>
      <c r="O10" s="91"/>
      <c r="P10" s="57"/>
      <c r="Q10" s="57"/>
      <c r="R10" s="57"/>
    </row>
    <row r="11" spans="1:18" x14ac:dyDescent="0.2">
      <c r="A11" s="92" t="s">
        <v>125</v>
      </c>
      <c r="B11" s="112">
        <v>10000</v>
      </c>
      <c r="C11" s="113">
        <v>11000</v>
      </c>
      <c r="D11" s="113">
        <v>12100.000000000002</v>
      </c>
      <c r="E11" s="147">
        <v>13310.000000000004</v>
      </c>
      <c r="H11" s="91"/>
      <c r="I11" s="91"/>
      <c r="J11" s="91"/>
      <c r="K11" s="91"/>
      <c r="L11" s="91"/>
      <c r="M11" s="91"/>
      <c r="N11" s="91"/>
      <c r="O11" s="91"/>
      <c r="P11" s="57"/>
      <c r="Q11" s="57"/>
      <c r="R11" s="57"/>
    </row>
    <row r="12" spans="1:18" x14ac:dyDescent="0.2">
      <c r="A12" s="46" t="s">
        <v>126</v>
      </c>
      <c r="B12" s="114">
        <f>E11*1.1</f>
        <v>14641.000000000005</v>
      </c>
      <c r="C12" s="114">
        <f>B12*1.1</f>
        <v>16105.100000000008</v>
      </c>
      <c r="D12" s="114">
        <f t="shared" ref="D12:E12" si="0">C12*1.1</f>
        <v>17715.610000000011</v>
      </c>
      <c r="E12" s="148">
        <f t="shared" si="0"/>
        <v>19487.171000000013</v>
      </c>
      <c r="H12" s="91"/>
      <c r="I12" s="91"/>
      <c r="J12" s="91"/>
      <c r="K12" s="91"/>
      <c r="L12" s="91"/>
      <c r="M12" s="91"/>
      <c r="N12" s="91"/>
      <c r="O12" s="91"/>
      <c r="P12" s="57"/>
      <c r="Q12" s="57"/>
      <c r="R12" s="57"/>
    </row>
    <row r="13" spans="1:18" x14ac:dyDescent="0.2">
      <c r="A13" s="48"/>
      <c r="B13" s="48"/>
      <c r="C13" s="48"/>
      <c r="D13" s="71"/>
      <c r="E13" s="71"/>
      <c r="H13" s="91"/>
      <c r="I13" s="91"/>
      <c r="J13" s="91"/>
      <c r="K13" s="91"/>
      <c r="L13" s="91"/>
      <c r="M13" s="91"/>
      <c r="N13" s="91"/>
      <c r="O13" s="91"/>
      <c r="P13" s="57"/>
      <c r="Q13" s="57"/>
      <c r="R13" s="57"/>
    </row>
    <row r="14" spans="1:18" x14ac:dyDescent="0.2">
      <c r="A14" s="93" t="s">
        <v>49</v>
      </c>
      <c r="B14" s="48"/>
      <c r="C14" s="48"/>
      <c r="D14" s="71"/>
      <c r="E14" s="71"/>
      <c r="H14" s="91"/>
      <c r="I14" s="91"/>
      <c r="J14" s="91"/>
      <c r="K14" s="91"/>
      <c r="L14" s="91"/>
      <c r="M14" s="91"/>
      <c r="N14" s="91"/>
      <c r="O14" s="91"/>
      <c r="P14" s="57"/>
      <c r="Q14" s="57"/>
      <c r="R14" s="57"/>
    </row>
    <row r="15" spans="1:18" x14ac:dyDescent="0.2">
      <c r="A15" s="48" t="s">
        <v>137</v>
      </c>
      <c r="B15" s="48"/>
      <c r="C15" s="48"/>
      <c r="D15" s="71"/>
      <c r="E15" s="71"/>
      <c r="H15" s="91"/>
      <c r="I15" s="91"/>
      <c r="J15" s="91"/>
      <c r="K15" s="91"/>
      <c r="L15" s="91"/>
      <c r="M15" s="91"/>
      <c r="N15" s="91"/>
      <c r="O15" s="91"/>
      <c r="P15" s="57"/>
      <c r="Q15" s="57"/>
      <c r="R15" s="57"/>
    </row>
    <row r="16" spans="1:18" x14ac:dyDescent="0.2">
      <c r="A16" s="122" t="s">
        <v>77</v>
      </c>
      <c r="B16" s="123" t="s">
        <v>138</v>
      </c>
      <c r="C16" s="124" t="s">
        <v>139</v>
      </c>
      <c r="D16" s="123" t="s">
        <v>140</v>
      </c>
      <c r="E16" s="124" t="s">
        <v>141</v>
      </c>
      <c r="F16" s="123" t="s">
        <v>142</v>
      </c>
      <c r="G16" s="125" t="s">
        <v>143</v>
      </c>
      <c r="H16" s="91"/>
      <c r="I16" s="91"/>
      <c r="J16" s="91"/>
      <c r="K16" s="91"/>
      <c r="L16" s="91"/>
      <c r="M16" s="91"/>
      <c r="N16" s="91"/>
      <c r="O16" s="91"/>
      <c r="P16" s="57"/>
      <c r="Q16" s="57"/>
      <c r="R16" s="57"/>
    </row>
    <row r="17" spans="1:18" x14ac:dyDescent="0.2">
      <c r="A17" s="92" t="s">
        <v>125</v>
      </c>
      <c r="B17" s="100">
        <v>2500</v>
      </c>
      <c r="C17" s="94">
        <f>B17*1.04</f>
        <v>2600</v>
      </c>
      <c r="D17" s="100">
        <f t="shared" ref="D17:G19" si="1">C17*1.04</f>
        <v>2704</v>
      </c>
      <c r="E17" s="94">
        <f t="shared" si="1"/>
        <v>2812.1600000000003</v>
      </c>
      <c r="F17" s="100">
        <f t="shared" si="1"/>
        <v>2924.6464000000005</v>
      </c>
      <c r="G17" s="95">
        <f t="shared" si="1"/>
        <v>3041.6322560000008</v>
      </c>
      <c r="H17" s="91"/>
      <c r="I17" s="91"/>
      <c r="J17" s="91"/>
      <c r="K17" s="91"/>
      <c r="L17" s="91"/>
      <c r="M17" s="91"/>
      <c r="N17" s="91"/>
      <c r="O17" s="91"/>
      <c r="P17" s="57"/>
      <c r="Q17" s="57"/>
      <c r="R17" s="57"/>
    </row>
    <row r="18" spans="1:18" x14ac:dyDescent="0.2">
      <c r="A18" s="44" t="s">
        <v>126</v>
      </c>
      <c r="B18" s="101">
        <f>G17*1.04</f>
        <v>3163.2975462400009</v>
      </c>
      <c r="C18" s="96">
        <f>B18*1.04</f>
        <v>3289.8294480896011</v>
      </c>
      <c r="D18" s="101">
        <f t="shared" si="1"/>
        <v>3421.4226260131854</v>
      </c>
      <c r="E18" s="96">
        <f t="shared" si="1"/>
        <v>3558.2795310537131</v>
      </c>
      <c r="F18" s="101">
        <f t="shared" si="1"/>
        <v>3700.6107122958615</v>
      </c>
      <c r="G18" s="97">
        <f t="shared" si="1"/>
        <v>3848.6351407876959</v>
      </c>
      <c r="H18" s="91"/>
      <c r="I18" s="91"/>
      <c r="J18" s="91"/>
      <c r="K18" s="91"/>
      <c r="L18" s="91"/>
      <c r="M18" s="91"/>
      <c r="N18" s="91"/>
      <c r="O18" s="91"/>
      <c r="P18" s="57"/>
      <c r="Q18" s="57"/>
      <c r="R18" s="57"/>
    </row>
    <row r="19" spans="1:18" x14ac:dyDescent="0.2">
      <c r="A19" s="46" t="s">
        <v>128</v>
      </c>
      <c r="B19" s="102">
        <v>10000</v>
      </c>
      <c r="C19" s="98">
        <f>B19*1.04</f>
        <v>10400</v>
      </c>
      <c r="D19" s="102">
        <f t="shared" si="1"/>
        <v>10816</v>
      </c>
      <c r="E19" s="98">
        <f t="shared" si="1"/>
        <v>11248.640000000001</v>
      </c>
      <c r="F19" s="102">
        <f t="shared" si="1"/>
        <v>11698.585600000002</v>
      </c>
      <c r="G19" s="99">
        <f t="shared" si="1"/>
        <v>12166.529024000003</v>
      </c>
      <c r="H19" s="91"/>
      <c r="I19" s="91"/>
      <c r="J19" s="91"/>
      <c r="K19" s="91"/>
      <c r="L19" s="91"/>
      <c r="M19" s="91"/>
      <c r="N19" s="91"/>
      <c r="O19" s="91"/>
      <c r="P19" s="57"/>
      <c r="Q19" s="57"/>
      <c r="R19" s="57"/>
    </row>
    <row r="20" spans="1:18" x14ac:dyDescent="0.2">
      <c r="C20" s="49"/>
      <c r="H20" s="71"/>
      <c r="I20" s="71"/>
      <c r="J20" s="71"/>
      <c r="K20" s="71"/>
      <c r="L20" s="71"/>
      <c r="M20" s="71"/>
      <c r="N20" s="71"/>
      <c r="O20" s="71"/>
    </row>
    <row r="21" spans="1:18" x14ac:dyDescent="0.2">
      <c r="A21" s="41" t="s">
        <v>84</v>
      </c>
      <c r="C21" s="48"/>
      <c r="E21" s="50"/>
    </row>
    <row r="22" spans="1:18" x14ac:dyDescent="0.2">
      <c r="A22" s="42" t="s">
        <v>144</v>
      </c>
      <c r="C22" s="48"/>
      <c r="E22" s="50"/>
    </row>
    <row r="23" spans="1:18" x14ac:dyDescent="0.2">
      <c r="A23" s="42" t="s">
        <v>145</v>
      </c>
      <c r="C23" s="77"/>
      <c r="D23" s="48"/>
    </row>
    <row r="24" spans="1:18" ht="14" customHeight="1" x14ac:dyDescent="0.2">
      <c r="A24" s="123" t="s">
        <v>77</v>
      </c>
      <c r="B24" s="123" t="s">
        <v>78</v>
      </c>
      <c r="C24" s="122" t="s">
        <v>129</v>
      </c>
      <c r="D24" s="123" t="s">
        <v>130</v>
      </c>
      <c r="E24" s="103"/>
      <c r="F24" s="57"/>
      <c r="G24" s="57"/>
      <c r="H24" s="57"/>
      <c r="I24" s="57"/>
      <c r="J24" s="57"/>
      <c r="K24" s="57"/>
      <c r="L24" s="57"/>
      <c r="M24" s="57"/>
    </row>
    <row r="25" spans="1:18" x14ac:dyDescent="0.2">
      <c r="A25" s="51" t="s">
        <v>125</v>
      </c>
      <c r="B25" s="238" t="s">
        <v>85</v>
      </c>
      <c r="C25" s="116">
        <v>9500</v>
      </c>
      <c r="D25" s="100">
        <v>10400</v>
      </c>
      <c r="E25" s="103"/>
      <c r="F25" s="57"/>
      <c r="G25" s="57"/>
      <c r="H25" s="57"/>
      <c r="I25" s="57"/>
      <c r="J25" s="57"/>
      <c r="K25" s="57"/>
      <c r="L25" s="57"/>
      <c r="M25" s="57"/>
    </row>
    <row r="26" spans="1:18" ht="14" customHeight="1" x14ac:dyDescent="0.2">
      <c r="A26" s="45" t="s">
        <v>126</v>
      </c>
      <c r="B26" s="239"/>
      <c r="C26" s="115">
        <v>12480</v>
      </c>
      <c r="D26" s="118">
        <v>13776</v>
      </c>
      <c r="E26" s="103"/>
      <c r="F26" s="57"/>
      <c r="G26" s="103"/>
      <c r="H26" s="104"/>
      <c r="I26" s="104"/>
      <c r="J26" s="104"/>
      <c r="K26" s="104"/>
      <c r="L26" s="104"/>
      <c r="M26" s="57"/>
    </row>
    <row r="27" spans="1:18" ht="51" x14ac:dyDescent="0.2">
      <c r="A27" s="52" t="s">
        <v>128</v>
      </c>
      <c r="B27" s="105" t="s">
        <v>86</v>
      </c>
      <c r="C27" s="117">
        <v>68720</v>
      </c>
      <c r="D27" s="102">
        <v>80664</v>
      </c>
      <c r="E27" s="103"/>
      <c r="F27" s="57"/>
      <c r="G27" s="103"/>
      <c r="H27" s="104"/>
      <c r="I27" s="104"/>
      <c r="J27" s="104"/>
      <c r="K27" s="104"/>
      <c r="L27" s="104"/>
      <c r="M27" s="57"/>
    </row>
    <row r="28" spans="1:18" x14ac:dyDescent="0.2">
      <c r="A28" s="53"/>
      <c r="B28" s="54"/>
      <c r="C28" s="49"/>
      <c r="D28" s="55"/>
      <c r="E28" s="103"/>
      <c r="F28" s="57"/>
      <c r="G28" s="104"/>
      <c r="H28" s="104"/>
      <c r="I28" s="104"/>
      <c r="J28" s="104"/>
      <c r="K28" s="104"/>
      <c r="L28" s="104"/>
      <c r="M28" s="57"/>
    </row>
    <row r="29" spans="1:18" x14ac:dyDescent="0.2">
      <c r="A29" s="53"/>
      <c r="B29" s="54"/>
      <c r="C29" s="49"/>
      <c r="D29" s="55"/>
      <c r="E29" s="103"/>
      <c r="F29" s="57"/>
      <c r="G29" s="104"/>
      <c r="H29" s="104"/>
      <c r="I29" s="104"/>
      <c r="J29" s="104"/>
      <c r="K29" s="104"/>
      <c r="L29" s="104"/>
      <c r="M29" s="57"/>
    </row>
    <row r="30" spans="1:18" x14ac:dyDescent="0.2">
      <c r="A30" s="93" t="s">
        <v>146</v>
      </c>
      <c r="B30" s="54"/>
      <c r="C30" s="49"/>
      <c r="D30" s="55"/>
      <c r="G30" s="56"/>
      <c r="H30" s="56"/>
      <c r="I30" s="56"/>
      <c r="J30" s="56"/>
    </row>
    <row r="31" spans="1:18" x14ac:dyDescent="0.2">
      <c r="A31" s="93"/>
      <c r="B31" s="54"/>
      <c r="C31" s="49"/>
      <c r="D31" s="55"/>
      <c r="G31" s="56"/>
      <c r="H31" s="56"/>
      <c r="I31" s="56"/>
      <c r="J31" s="56"/>
    </row>
    <row r="32" spans="1:18" x14ac:dyDescent="0.2">
      <c r="A32" s="58" t="s">
        <v>87</v>
      </c>
      <c r="B32" s="58"/>
      <c r="C32" s="58"/>
      <c r="D32" s="58"/>
      <c r="E32" s="58"/>
      <c r="F32" s="58"/>
      <c r="G32" s="59">
        <v>1.1200000000000001</v>
      </c>
      <c r="H32" s="60"/>
      <c r="I32" s="59">
        <v>1.18</v>
      </c>
      <c r="J32" s="58"/>
      <c r="K32" s="59">
        <v>1.1200000000000001</v>
      </c>
      <c r="L32" s="60"/>
      <c r="M32" s="59">
        <v>1.18</v>
      </c>
    </row>
    <row r="33" spans="1:13" x14ac:dyDescent="0.2">
      <c r="A33" s="41" t="s">
        <v>88</v>
      </c>
      <c r="B33" s="61" t="s">
        <v>89</v>
      </c>
      <c r="C33" s="61" t="s">
        <v>90</v>
      </c>
      <c r="D33" s="61" t="s">
        <v>91</v>
      </c>
      <c r="E33" s="61" t="s">
        <v>92</v>
      </c>
      <c r="F33" s="62" t="s">
        <v>93</v>
      </c>
      <c r="G33" s="62" t="s">
        <v>94</v>
      </c>
      <c r="H33" s="62" t="s">
        <v>95</v>
      </c>
      <c r="I33" s="62" t="s">
        <v>96</v>
      </c>
      <c r="J33" s="63" t="s">
        <v>97</v>
      </c>
      <c r="K33" s="63" t="s">
        <v>98</v>
      </c>
      <c r="L33" s="63" t="s">
        <v>99</v>
      </c>
      <c r="M33" s="63" t="s">
        <v>100</v>
      </c>
    </row>
    <row r="34" spans="1:13" x14ac:dyDescent="0.2">
      <c r="A34" s="42" t="s">
        <v>101</v>
      </c>
      <c r="B34" s="64">
        <v>60000</v>
      </c>
      <c r="C34" s="64">
        <v>75000</v>
      </c>
      <c r="D34" s="64">
        <v>85000</v>
      </c>
      <c r="E34" s="64">
        <v>100000</v>
      </c>
      <c r="F34" s="65">
        <v>115000</v>
      </c>
      <c r="G34" s="65">
        <v>125000</v>
      </c>
      <c r="H34" s="65">
        <v>135000</v>
      </c>
      <c r="I34" s="65">
        <v>150000</v>
      </c>
      <c r="J34" s="66">
        <v>165000</v>
      </c>
      <c r="K34" s="66">
        <v>180000</v>
      </c>
      <c r="L34" s="66">
        <v>200000</v>
      </c>
      <c r="M34" s="66">
        <v>220000</v>
      </c>
    </row>
    <row r="35" spans="1:13" x14ac:dyDescent="0.2">
      <c r="A35" s="42" t="s">
        <v>103</v>
      </c>
      <c r="B35" s="64">
        <v>60000</v>
      </c>
      <c r="C35" s="64">
        <v>75000</v>
      </c>
      <c r="D35" s="64">
        <v>85000</v>
      </c>
      <c r="E35" s="64">
        <v>100000</v>
      </c>
      <c r="F35" s="65">
        <v>115000</v>
      </c>
      <c r="G35" s="65">
        <v>125000</v>
      </c>
      <c r="H35" s="65">
        <v>135000</v>
      </c>
      <c r="I35" s="65">
        <v>150000</v>
      </c>
      <c r="J35" s="66">
        <v>165000</v>
      </c>
      <c r="K35" s="66">
        <v>180000</v>
      </c>
      <c r="L35" s="66">
        <v>200000</v>
      </c>
      <c r="M35" s="66">
        <v>220000</v>
      </c>
    </row>
    <row r="36" spans="1:13" x14ac:dyDescent="0.2">
      <c r="A36" s="42" t="s">
        <v>105</v>
      </c>
      <c r="B36" s="67"/>
      <c r="C36" s="67"/>
      <c r="D36" s="67"/>
      <c r="E36" s="67"/>
      <c r="F36" s="68">
        <v>60000</v>
      </c>
      <c r="G36" s="68">
        <v>67200</v>
      </c>
      <c r="H36" s="68">
        <v>67200</v>
      </c>
      <c r="I36" s="68">
        <v>78000</v>
      </c>
      <c r="J36" s="68">
        <v>78000</v>
      </c>
      <c r="K36" s="68">
        <v>87360.000000000015</v>
      </c>
      <c r="L36" s="68">
        <v>87360.000000000015</v>
      </c>
      <c r="M36" s="68">
        <v>101400.00000000001</v>
      </c>
    </row>
    <row r="37" spans="1:13" x14ac:dyDescent="0.2">
      <c r="A37" s="55" t="s">
        <v>106</v>
      </c>
      <c r="B37" s="67"/>
      <c r="C37" s="67"/>
      <c r="D37" s="67"/>
      <c r="E37" s="67"/>
      <c r="F37" s="69"/>
      <c r="G37" s="69"/>
      <c r="H37" s="68">
        <v>67200</v>
      </c>
      <c r="I37" s="68">
        <v>78000</v>
      </c>
      <c r="J37" s="68">
        <v>78000</v>
      </c>
      <c r="K37" s="68">
        <v>87360.000000000015</v>
      </c>
      <c r="L37" s="68">
        <v>87360.000000000015</v>
      </c>
      <c r="M37" s="68">
        <v>101400.00000000001</v>
      </c>
    </row>
    <row r="38" spans="1:13" x14ac:dyDescent="0.2">
      <c r="A38" s="55" t="s">
        <v>107</v>
      </c>
      <c r="B38" s="67"/>
      <c r="C38" s="67"/>
      <c r="D38" s="67"/>
      <c r="E38" s="67"/>
      <c r="F38" s="69"/>
      <c r="G38" s="69"/>
      <c r="H38" s="69"/>
      <c r="I38" s="69"/>
      <c r="J38" s="68">
        <v>78000</v>
      </c>
      <c r="K38" s="68">
        <v>87360.000000000015</v>
      </c>
      <c r="L38" s="68">
        <v>87360.000000000015</v>
      </c>
      <c r="M38" s="68">
        <v>101400.00000000001</v>
      </c>
    </row>
    <row r="39" spans="1:13" x14ac:dyDescent="0.2">
      <c r="A39" s="42" t="s">
        <v>108</v>
      </c>
      <c r="B39" s="67"/>
      <c r="C39" s="67"/>
      <c r="D39" s="67"/>
      <c r="E39" s="67"/>
      <c r="F39" s="69"/>
      <c r="G39" s="69"/>
      <c r="H39" s="69"/>
      <c r="I39" s="70"/>
      <c r="J39" s="68">
        <v>78000</v>
      </c>
      <c r="K39" s="68">
        <v>87360.000000000015</v>
      </c>
      <c r="L39" s="68">
        <v>87360.000000000015</v>
      </c>
      <c r="M39" s="68">
        <v>101400.00000000001</v>
      </c>
    </row>
    <row r="40" spans="1:13" x14ac:dyDescent="0.2">
      <c r="A40" s="42" t="s">
        <v>109</v>
      </c>
      <c r="B40" s="67"/>
      <c r="C40" s="67"/>
      <c r="D40" s="67"/>
      <c r="E40" s="67"/>
      <c r="F40" s="69"/>
      <c r="G40" s="69"/>
      <c r="H40" s="69"/>
      <c r="I40" s="70"/>
      <c r="J40" s="68">
        <v>78000</v>
      </c>
      <c r="K40" s="68">
        <v>87360.000000000015</v>
      </c>
      <c r="L40" s="68">
        <v>87360.000000000015</v>
      </c>
      <c r="M40" s="68">
        <v>101400.00000000001</v>
      </c>
    </row>
    <row r="41" spans="1:13" x14ac:dyDescent="0.2">
      <c r="A41" s="42" t="s">
        <v>110</v>
      </c>
      <c r="B41" s="71">
        <v>120000</v>
      </c>
      <c r="C41" s="71">
        <v>150000</v>
      </c>
      <c r="D41" s="71">
        <v>170000</v>
      </c>
      <c r="E41" s="71">
        <v>200000</v>
      </c>
      <c r="F41" s="71">
        <v>290000</v>
      </c>
      <c r="G41" s="71">
        <v>317200</v>
      </c>
      <c r="H41" s="71">
        <v>404400</v>
      </c>
      <c r="I41" s="71">
        <v>456000</v>
      </c>
      <c r="J41" s="71">
        <v>720000</v>
      </c>
      <c r="K41" s="71">
        <v>796800</v>
      </c>
      <c r="L41" s="71">
        <v>836800</v>
      </c>
      <c r="M41" s="71">
        <v>947000</v>
      </c>
    </row>
    <row r="42" spans="1:13" x14ac:dyDescent="0.2">
      <c r="A42" s="42" t="s">
        <v>111</v>
      </c>
      <c r="B42" s="71">
        <v>42000</v>
      </c>
      <c r="C42" s="71">
        <v>52500</v>
      </c>
      <c r="D42" s="71">
        <v>59499.999999999993</v>
      </c>
      <c r="E42" s="71">
        <v>70000</v>
      </c>
      <c r="F42" s="71">
        <v>101500</v>
      </c>
      <c r="G42" s="71">
        <v>111020</v>
      </c>
      <c r="H42" s="71">
        <v>141540</v>
      </c>
      <c r="I42" s="71">
        <v>159600</v>
      </c>
      <c r="J42" s="71">
        <v>251999.99999999997</v>
      </c>
      <c r="K42" s="71">
        <v>278880</v>
      </c>
      <c r="L42" s="71">
        <v>292880</v>
      </c>
      <c r="M42" s="71">
        <v>331450</v>
      </c>
    </row>
    <row r="43" spans="1:13" x14ac:dyDescent="0.2">
      <c r="A43" s="72" t="s">
        <v>112</v>
      </c>
      <c r="B43" s="73">
        <v>162000</v>
      </c>
      <c r="C43" s="73">
        <v>202500</v>
      </c>
      <c r="D43" s="73">
        <v>229500</v>
      </c>
      <c r="E43" s="73">
        <v>270000</v>
      </c>
      <c r="F43" s="73">
        <v>391500</v>
      </c>
      <c r="G43" s="73">
        <v>428220</v>
      </c>
      <c r="H43" s="73">
        <v>545940</v>
      </c>
      <c r="I43" s="73">
        <v>615600</v>
      </c>
      <c r="J43" s="73">
        <v>972000</v>
      </c>
      <c r="K43" s="73">
        <v>1075680</v>
      </c>
      <c r="L43" s="73">
        <v>1129680</v>
      </c>
      <c r="M43" s="73">
        <v>1278450</v>
      </c>
    </row>
    <row r="44" spans="1:13" x14ac:dyDescent="0.2">
      <c r="B44" s="49"/>
    </row>
    <row r="45" spans="1:13" x14ac:dyDescent="0.2">
      <c r="B45" s="49"/>
    </row>
    <row r="46" spans="1:13" x14ac:dyDescent="0.2">
      <c r="A46" s="41" t="s">
        <v>147</v>
      </c>
    </row>
    <row r="47" spans="1:13" x14ac:dyDescent="0.2">
      <c r="A47" s="131" t="s">
        <v>78</v>
      </c>
      <c r="B47" s="131" t="s">
        <v>182</v>
      </c>
      <c r="C47" s="131" t="s">
        <v>183</v>
      </c>
      <c r="D47" s="131" t="s">
        <v>148</v>
      </c>
      <c r="E47" s="131" t="s">
        <v>149</v>
      </c>
      <c r="F47" s="131" t="s">
        <v>150</v>
      </c>
      <c r="G47" s="131" t="s">
        <v>151</v>
      </c>
      <c r="H47" s="131" t="s">
        <v>152</v>
      </c>
    </row>
    <row r="48" spans="1:13" x14ac:dyDescent="0.2">
      <c r="A48" s="128" t="s">
        <v>102</v>
      </c>
      <c r="B48" s="101">
        <v>25000</v>
      </c>
      <c r="C48" s="101">
        <v>50000</v>
      </c>
      <c r="D48" s="96">
        <v>60000</v>
      </c>
      <c r="E48" s="101">
        <v>69000</v>
      </c>
      <c r="F48" s="126">
        <v>75900</v>
      </c>
      <c r="G48" s="101">
        <v>87285</v>
      </c>
      <c r="H48" s="97">
        <v>96014</v>
      </c>
    </row>
    <row r="49" spans="1:8" x14ac:dyDescent="0.2">
      <c r="A49" s="129" t="s">
        <v>104</v>
      </c>
      <c r="B49" s="102">
        <v>25000</v>
      </c>
      <c r="C49" s="102">
        <v>50000</v>
      </c>
      <c r="D49" s="98">
        <v>60000</v>
      </c>
      <c r="E49" s="102">
        <v>69000</v>
      </c>
      <c r="F49" s="127">
        <v>75900</v>
      </c>
      <c r="G49" s="102">
        <v>87285</v>
      </c>
      <c r="H49" s="99">
        <v>96014</v>
      </c>
    </row>
    <row r="50" spans="1:8" x14ac:dyDescent="0.2">
      <c r="A50" s="41"/>
    </row>
    <row r="51" spans="1:8" x14ac:dyDescent="0.2">
      <c r="D51" s="57"/>
      <c r="F51" s="48"/>
      <c r="G51" s="48"/>
    </row>
    <row r="52" spans="1:8" x14ac:dyDescent="0.2">
      <c r="A52" s="41" t="s">
        <v>51</v>
      </c>
      <c r="C52" s="57"/>
      <c r="D52" s="57"/>
      <c r="F52" s="48"/>
      <c r="G52" s="48"/>
    </row>
    <row r="53" spans="1:8" x14ac:dyDescent="0.2">
      <c r="A53" s="138" t="s">
        <v>78</v>
      </c>
      <c r="B53" s="76" t="s">
        <v>125</v>
      </c>
      <c r="C53" s="141" t="s">
        <v>149</v>
      </c>
      <c r="D53" s="76" t="s">
        <v>150</v>
      </c>
      <c r="E53" s="140" t="s">
        <v>128</v>
      </c>
      <c r="F53" s="48"/>
      <c r="G53" s="48"/>
    </row>
    <row r="54" spans="1:8" x14ac:dyDescent="0.2">
      <c r="A54" s="139" t="s">
        <v>155</v>
      </c>
      <c r="B54" s="45" t="s">
        <v>156</v>
      </c>
      <c r="C54" s="48" t="s">
        <v>156</v>
      </c>
      <c r="D54" s="45" t="s">
        <v>156</v>
      </c>
      <c r="E54" s="135" t="s">
        <v>160</v>
      </c>
      <c r="F54" s="48"/>
      <c r="G54" s="48"/>
    </row>
    <row r="55" spans="1:8" x14ac:dyDescent="0.2">
      <c r="A55" s="44" t="s">
        <v>153</v>
      </c>
      <c r="B55" s="45" t="s">
        <v>157</v>
      </c>
      <c r="C55" s="57" t="s">
        <v>158</v>
      </c>
      <c r="D55" s="75" t="s">
        <v>159</v>
      </c>
      <c r="E55" s="135" t="s">
        <v>161</v>
      </c>
      <c r="F55" s="48"/>
      <c r="G55" s="48"/>
    </row>
    <row r="56" spans="1:8" x14ac:dyDescent="0.2">
      <c r="A56" s="46" t="s">
        <v>154</v>
      </c>
      <c r="B56" s="47" t="s">
        <v>157</v>
      </c>
      <c r="C56" s="136" t="s">
        <v>158</v>
      </c>
      <c r="D56" s="74" t="s">
        <v>159</v>
      </c>
      <c r="E56" s="137" t="s">
        <v>161</v>
      </c>
      <c r="F56" s="48"/>
      <c r="G56" s="48"/>
    </row>
    <row r="57" spans="1:8" x14ac:dyDescent="0.2">
      <c r="A57" s="41"/>
      <c r="C57" s="57"/>
      <c r="D57" s="57"/>
      <c r="F57" s="48"/>
      <c r="G57" s="48"/>
    </row>
    <row r="58" spans="1:8" x14ac:dyDescent="0.2">
      <c r="A58" s="42" t="s">
        <v>162</v>
      </c>
      <c r="C58" s="57"/>
      <c r="D58" s="57"/>
      <c r="F58" s="48"/>
      <c r="G58" s="48"/>
    </row>
    <row r="59" spans="1:8" x14ac:dyDescent="0.2">
      <c r="A59" s="139" t="s">
        <v>155</v>
      </c>
      <c r="B59" s="142">
        <v>7599.8</v>
      </c>
      <c r="C59" s="57"/>
      <c r="D59" s="57"/>
      <c r="F59" s="48"/>
      <c r="G59" s="48"/>
    </row>
    <row r="60" spans="1:8" x14ac:dyDescent="0.2">
      <c r="A60" s="44" t="s">
        <v>163</v>
      </c>
      <c r="B60" s="145">
        <v>770</v>
      </c>
      <c r="C60" s="57"/>
      <c r="D60" s="57"/>
      <c r="F60" s="48"/>
      <c r="G60" s="48"/>
    </row>
    <row r="61" spans="1:8" x14ac:dyDescent="0.2">
      <c r="A61" s="44" t="s">
        <v>164</v>
      </c>
      <c r="B61" s="145">
        <v>1000</v>
      </c>
      <c r="C61" s="57"/>
      <c r="D61" s="57"/>
      <c r="F61" s="48"/>
      <c r="G61" s="48"/>
    </row>
    <row r="62" spans="1:8" x14ac:dyDescent="0.2">
      <c r="A62" s="46" t="s">
        <v>165</v>
      </c>
      <c r="B62" s="146">
        <v>28763.8</v>
      </c>
      <c r="C62" s="57"/>
      <c r="D62" s="57"/>
      <c r="F62" s="48"/>
      <c r="G62" s="48"/>
    </row>
    <row r="63" spans="1:8" x14ac:dyDescent="0.2">
      <c r="A63" s="48"/>
      <c r="B63" s="48"/>
      <c r="C63" s="57"/>
      <c r="D63" s="57"/>
      <c r="F63" s="48"/>
      <c r="G63" s="48"/>
    </row>
    <row r="64" spans="1:8" x14ac:dyDescent="0.2">
      <c r="A64" s="41"/>
      <c r="C64" s="57"/>
      <c r="D64" s="57"/>
      <c r="F64" s="48"/>
      <c r="G64" s="48"/>
    </row>
    <row r="65" spans="1:7" x14ac:dyDescent="0.2">
      <c r="A65" s="132"/>
      <c r="B65" s="57"/>
      <c r="C65" s="57"/>
      <c r="D65" s="57"/>
      <c r="E65" s="103"/>
      <c r="F65" s="48"/>
      <c r="G65" s="48"/>
    </row>
    <row r="66" spans="1:7" x14ac:dyDescent="0.2">
      <c r="A66" s="77"/>
      <c r="B66" s="77"/>
      <c r="C66" s="77"/>
      <c r="D66" s="77"/>
      <c r="E66" s="103"/>
      <c r="F66" s="48"/>
      <c r="G66" s="78"/>
    </row>
    <row r="67" spans="1:7" x14ac:dyDescent="0.2">
      <c r="A67" s="132"/>
      <c r="B67" s="57"/>
      <c r="C67" s="78"/>
      <c r="D67" s="78"/>
      <c r="E67" s="103"/>
      <c r="F67" s="48"/>
      <c r="G67" s="48"/>
    </row>
    <row r="68" spans="1:7" x14ac:dyDescent="0.2">
      <c r="A68" s="132"/>
      <c r="B68" s="57"/>
      <c r="C68" s="78"/>
      <c r="D68" s="78"/>
      <c r="E68" s="103"/>
      <c r="F68" s="48"/>
      <c r="G68" s="48"/>
    </row>
    <row r="69" spans="1:7" x14ac:dyDescent="0.2">
      <c r="A69" s="132"/>
      <c r="B69" s="57"/>
      <c r="C69" s="78"/>
      <c r="D69" s="79"/>
      <c r="E69" s="103"/>
    </row>
    <row r="70" spans="1:7" x14ac:dyDescent="0.2">
      <c r="A70" s="132"/>
      <c r="B70" s="57"/>
      <c r="C70" s="78"/>
      <c r="D70" s="78"/>
      <c r="E70" s="103"/>
    </row>
    <row r="71" spans="1:7" x14ac:dyDescent="0.2">
      <c r="A71" s="132"/>
      <c r="B71" s="57"/>
      <c r="C71" s="78"/>
      <c r="D71" s="79"/>
      <c r="E71" s="103"/>
    </row>
    <row r="72" spans="1:7" x14ac:dyDescent="0.2">
      <c r="A72" s="132"/>
      <c r="B72" s="57"/>
      <c r="C72" s="78"/>
      <c r="D72" s="79"/>
      <c r="E72" s="103"/>
    </row>
    <row r="73" spans="1:7" x14ac:dyDescent="0.2">
      <c r="A73" s="132"/>
      <c r="B73" s="57"/>
      <c r="C73" s="78"/>
      <c r="D73" s="78"/>
      <c r="E73" s="103"/>
    </row>
    <row r="74" spans="1:7" x14ac:dyDescent="0.2">
      <c r="A74" s="132"/>
      <c r="B74" s="57"/>
      <c r="C74" s="78"/>
      <c r="D74" s="79"/>
      <c r="E74" s="103"/>
    </row>
    <row r="75" spans="1:7" x14ac:dyDescent="0.2">
      <c r="A75" s="132"/>
      <c r="B75" s="57"/>
      <c r="C75" s="78"/>
      <c r="D75" s="79"/>
      <c r="E75" s="103"/>
    </row>
    <row r="76" spans="1:7" x14ac:dyDescent="0.2">
      <c r="A76" s="132"/>
      <c r="B76" s="57"/>
      <c r="C76" s="78"/>
      <c r="D76" s="78"/>
      <c r="E76" s="103"/>
    </row>
    <row r="77" spans="1:7" x14ac:dyDescent="0.2">
      <c r="A77" s="132"/>
      <c r="B77" s="57"/>
      <c r="C77" s="78"/>
      <c r="D77" s="79"/>
      <c r="E77" s="103"/>
    </row>
    <row r="78" spans="1:7" x14ac:dyDescent="0.2">
      <c r="A78" s="132"/>
      <c r="B78" s="57"/>
      <c r="C78" s="78"/>
      <c r="D78" s="79"/>
      <c r="E78" s="103"/>
    </row>
    <row r="79" spans="1:7" x14ac:dyDescent="0.2">
      <c r="A79" s="57"/>
      <c r="B79" s="57"/>
      <c r="C79" s="57"/>
      <c r="D79" s="57"/>
      <c r="E79" s="103"/>
    </row>
    <row r="80" spans="1:7" x14ac:dyDescent="0.2">
      <c r="A80" s="57"/>
      <c r="B80" s="133"/>
      <c r="C80" s="57"/>
      <c r="D80" s="57"/>
      <c r="E80" s="103"/>
    </row>
    <row r="81" spans="1:5" x14ac:dyDescent="0.2">
      <c r="A81" s="143"/>
      <c r="B81" s="57"/>
      <c r="C81" s="57"/>
      <c r="D81" s="57"/>
      <c r="E81" s="103"/>
    </row>
    <row r="82" spans="1:5" x14ac:dyDescent="0.2">
      <c r="C82" s="48"/>
    </row>
    <row r="83" spans="1:5" x14ac:dyDescent="0.2">
      <c r="C83" s="48"/>
    </row>
    <row r="84" spans="1:5" x14ac:dyDescent="0.2">
      <c r="C84" s="80"/>
    </row>
    <row r="85" spans="1:5" x14ac:dyDescent="0.2">
      <c r="C85" s="80"/>
    </row>
    <row r="86" spans="1:5" x14ac:dyDescent="0.2">
      <c r="C86" s="80"/>
    </row>
    <row r="87" spans="1:5" x14ac:dyDescent="0.2">
      <c r="C87" s="48"/>
    </row>
    <row r="88" spans="1:5" x14ac:dyDescent="0.2">
      <c r="C88" s="48"/>
    </row>
    <row r="89" spans="1:5" x14ac:dyDescent="0.2">
      <c r="C89" s="48"/>
    </row>
  </sheetData>
  <mergeCells count="1">
    <mergeCell ref="B25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61F5-D241-4746-ACEE-B9789C8AF266}">
  <dimension ref="A1:O52"/>
  <sheetViews>
    <sheetView tabSelected="1" topLeftCell="A14" zoomScale="120" zoomScaleNormal="120" workbookViewId="0">
      <selection activeCell="A42" sqref="A42:B42"/>
    </sheetView>
  </sheetViews>
  <sheetFormatPr baseColWidth="10" defaultRowHeight="16" x14ac:dyDescent="0.2"/>
  <cols>
    <col min="1" max="1" width="31.33203125" style="81" customWidth="1"/>
    <col min="2" max="2" width="17.5" style="55" customWidth="1"/>
    <col min="3" max="4" width="16" style="81" bestFit="1" customWidth="1"/>
    <col min="5" max="5" width="21.6640625" style="81" customWidth="1"/>
    <col min="6" max="13" width="16" style="81" bestFit="1" customWidth="1"/>
    <col min="14" max="14" width="14.83203125" style="81" bestFit="1" customWidth="1"/>
    <col min="15" max="16384" width="10.83203125" style="81"/>
  </cols>
  <sheetData>
    <row r="1" spans="1:15" x14ac:dyDescent="0.2">
      <c r="A1" s="156" t="s">
        <v>166</v>
      </c>
      <c r="B1" s="149"/>
    </row>
    <row r="2" spans="1:15" x14ac:dyDescent="0.2">
      <c r="A2" s="158" t="s">
        <v>115</v>
      </c>
      <c r="B2" s="158" t="s">
        <v>117</v>
      </c>
      <c r="C2" s="158" t="s">
        <v>119</v>
      </c>
    </row>
    <row r="3" spans="1:15" x14ac:dyDescent="0.2">
      <c r="A3" s="157">
        <v>1800</v>
      </c>
      <c r="B3" s="144">
        <v>2300</v>
      </c>
      <c r="C3" s="144">
        <v>3000</v>
      </c>
    </row>
    <row r="4" spans="1:15" ht="16" customHeight="1" x14ac:dyDescent="0.2">
      <c r="A4" s="244" t="s">
        <v>191</v>
      </c>
      <c r="B4" s="244"/>
      <c r="C4" s="244"/>
    </row>
    <row r="5" spans="1:15" x14ac:dyDescent="0.2">
      <c r="A5" s="245"/>
      <c r="B5" s="245"/>
      <c r="C5" s="245"/>
    </row>
    <row r="6" spans="1:15" x14ac:dyDescent="0.2">
      <c r="A6" s="245"/>
      <c r="B6" s="245"/>
      <c r="C6" s="245"/>
    </row>
    <row r="7" spans="1:15" x14ac:dyDescent="0.2">
      <c r="A7" s="245"/>
      <c r="B7" s="245"/>
      <c r="C7" s="245"/>
    </row>
    <row r="9" spans="1:15" x14ac:dyDescent="0.2">
      <c r="A9" s="160" t="s">
        <v>113</v>
      </c>
      <c r="B9" s="161">
        <v>1800</v>
      </c>
      <c r="C9" s="161">
        <v>2340</v>
      </c>
      <c r="D9" s="162">
        <v>3042</v>
      </c>
      <c r="E9" s="150"/>
      <c r="F9" s="151"/>
      <c r="G9" s="152"/>
      <c r="H9" s="152"/>
      <c r="I9" s="152"/>
      <c r="J9" s="152"/>
      <c r="K9" s="152"/>
      <c r="L9" s="152"/>
      <c r="M9" s="152"/>
      <c r="N9" s="152"/>
      <c r="O9" s="152"/>
    </row>
    <row r="10" spans="1:15" x14ac:dyDescent="0.2">
      <c r="A10" s="92" t="s">
        <v>114</v>
      </c>
      <c r="B10" s="226">
        <v>46.8</v>
      </c>
      <c r="C10" s="226">
        <v>60.839999999999996</v>
      </c>
      <c r="D10" s="233">
        <v>73.007999999999996</v>
      </c>
      <c r="E10" s="151"/>
      <c r="F10" s="153"/>
      <c r="G10" s="154"/>
      <c r="H10" s="134"/>
      <c r="I10" s="152"/>
      <c r="J10" s="152"/>
      <c r="K10" s="152"/>
      <c r="L10" s="152"/>
      <c r="M10" s="152"/>
      <c r="N10" s="152"/>
      <c r="O10" s="152"/>
    </row>
    <row r="11" spans="1:15" x14ac:dyDescent="0.2">
      <c r="A11" s="159" t="s">
        <v>116</v>
      </c>
      <c r="B11" s="227">
        <v>720</v>
      </c>
      <c r="C11" s="227">
        <v>835.71428571428578</v>
      </c>
      <c r="D11" s="228">
        <v>1086.4285714285716</v>
      </c>
      <c r="E11" s="151"/>
      <c r="F11" s="153"/>
      <c r="G11" s="154"/>
      <c r="H11" s="134"/>
      <c r="I11" s="155"/>
      <c r="J11" s="152"/>
      <c r="K11" s="152"/>
      <c r="L11" s="152"/>
      <c r="M11" s="152"/>
      <c r="N11" s="152"/>
      <c r="O11" s="152"/>
    </row>
    <row r="12" spans="1:15" x14ac:dyDescent="0.2">
      <c r="A12" s="46" t="s">
        <v>118</v>
      </c>
      <c r="B12" s="98">
        <v>45</v>
      </c>
      <c r="C12" s="229">
        <v>56.25</v>
      </c>
      <c r="D12" s="234">
        <v>70.3125</v>
      </c>
      <c r="E12" s="151"/>
      <c r="F12" s="153"/>
      <c r="G12" s="154"/>
      <c r="H12" s="134"/>
      <c r="I12" s="152"/>
      <c r="J12" s="152"/>
      <c r="K12" s="152"/>
      <c r="L12" s="152"/>
      <c r="M12" s="152"/>
      <c r="N12" s="152"/>
      <c r="O12" s="152"/>
    </row>
    <row r="13" spans="1:15" x14ac:dyDescent="0.2">
      <c r="A13" s="163" t="s">
        <v>167</v>
      </c>
      <c r="B13" s="230">
        <v>988.2</v>
      </c>
      <c r="C13" s="230">
        <v>1387.1957142857141</v>
      </c>
      <c r="D13" s="231">
        <v>1812.2509285714284</v>
      </c>
      <c r="E13" s="151"/>
      <c r="F13" s="153"/>
      <c r="G13" s="154"/>
      <c r="H13" s="134"/>
      <c r="I13" s="152"/>
      <c r="J13" s="152"/>
      <c r="K13" s="152"/>
      <c r="L13" s="152"/>
      <c r="M13" s="152"/>
      <c r="N13" s="152"/>
      <c r="O13" s="152"/>
    </row>
    <row r="14" spans="1:15" x14ac:dyDescent="0.2">
      <c r="A14" s="164" t="s">
        <v>168</v>
      </c>
      <c r="B14" s="165">
        <v>0.54900000000000004</v>
      </c>
      <c r="C14" s="165">
        <v>0.59281868131868121</v>
      </c>
      <c r="D14" s="166">
        <v>0.595743237531699</v>
      </c>
      <c r="E14" s="152"/>
      <c r="F14" s="155"/>
      <c r="G14" s="152"/>
      <c r="H14" s="152"/>
      <c r="I14" s="152"/>
      <c r="J14" s="152"/>
      <c r="K14" s="152"/>
      <c r="L14" s="152"/>
      <c r="M14" s="152"/>
      <c r="N14" s="152"/>
      <c r="O14" s="152"/>
    </row>
    <row r="15" spans="1:15" x14ac:dyDescent="0.2">
      <c r="B15" s="81"/>
    </row>
    <row r="16" spans="1:15" x14ac:dyDescent="0.2">
      <c r="B16" s="81"/>
    </row>
    <row r="17" spans="1:14" x14ac:dyDescent="0.2">
      <c r="A17" s="41" t="s">
        <v>174</v>
      </c>
      <c r="B17" s="81"/>
    </row>
    <row r="18" spans="1:14" x14ac:dyDescent="0.2">
      <c r="A18" s="42" t="s">
        <v>175</v>
      </c>
      <c r="B18" s="81"/>
    </row>
    <row r="19" spans="1:14" x14ac:dyDescent="0.2">
      <c r="A19" s="240" t="s">
        <v>169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2"/>
    </row>
    <row r="20" spans="1:14" x14ac:dyDescent="0.2">
      <c r="A20" s="167" t="s">
        <v>173</v>
      </c>
      <c r="B20" s="169" t="s">
        <v>2</v>
      </c>
      <c r="C20" s="169" t="s">
        <v>3</v>
      </c>
      <c r="D20" s="169" t="s">
        <v>4</v>
      </c>
      <c r="E20" s="169" t="s">
        <v>5</v>
      </c>
      <c r="F20" s="169" t="s">
        <v>6</v>
      </c>
      <c r="G20" s="169" t="s">
        <v>7</v>
      </c>
      <c r="H20" s="169" t="s">
        <v>8</v>
      </c>
      <c r="I20" s="169" t="s">
        <v>9</v>
      </c>
      <c r="J20" s="169" t="s">
        <v>10</v>
      </c>
      <c r="K20" s="169" t="s">
        <v>11</v>
      </c>
      <c r="L20" s="169" t="s">
        <v>12</v>
      </c>
      <c r="M20" s="169" t="s">
        <v>13</v>
      </c>
    </row>
    <row r="21" spans="1:14" x14ac:dyDescent="0.2">
      <c r="A21" s="172" t="s">
        <v>120</v>
      </c>
      <c r="B21" s="174">
        <v>100000</v>
      </c>
      <c r="C21" s="174">
        <v>100000</v>
      </c>
      <c r="D21" s="174">
        <v>100000</v>
      </c>
      <c r="E21" s="174">
        <v>120000</v>
      </c>
      <c r="F21" s="174">
        <v>120000</v>
      </c>
      <c r="G21" s="174">
        <v>120000</v>
      </c>
      <c r="H21" s="174">
        <v>150000</v>
      </c>
      <c r="I21" s="174">
        <v>150000</v>
      </c>
      <c r="J21" s="174">
        <v>150000</v>
      </c>
      <c r="K21" s="174">
        <v>180000</v>
      </c>
      <c r="L21" s="174">
        <v>180000</v>
      </c>
      <c r="M21" s="174">
        <v>180000</v>
      </c>
    </row>
    <row r="22" spans="1:14" x14ac:dyDescent="0.2">
      <c r="A22" s="172" t="s">
        <v>177</v>
      </c>
      <c r="B22" s="173">
        <v>1.7</v>
      </c>
      <c r="C22" s="173">
        <v>1.7</v>
      </c>
      <c r="D22" s="173">
        <v>1.7</v>
      </c>
      <c r="E22" s="173">
        <v>1.6</v>
      </c>
      <c r="F22" s="173">
        <v>1.6</v>
      </c>
      <c r="G22" s="173">
        <v>1.6</v>
      </c>
      <c r="H22" s="173">
        <v>1.45</v>
      </c>
      <c r="I22" s="173">
        <v>1.45</v>
      </c>
      <c r="J22" s="173">
        <v>1.45</v>
      </c>
      <c r="K22" s="173">
        <v>1.3</v>
      </c>
      <c r="L22" s="173">
        <v>1.3</v>
      </c>
      <c r="M22" s="173">
        <v>1.3</v>
      </c>
    </row>
    <row r="23" spans="1:14" x14ac:dyDescent="0.2">
      <c r="A23" s="82" t="s">
        <v>170</v>
      </c>
      <c r="B23" s="175">
        <v>58823.529411764706</v>
      </c>
      <c r="C23" s="175">
        <v>58823.529411764706</v>
      </c>
      <c r="D23" s="175">
        <v>58823.529411764706</v>
      </c>
      <c r="E23" s="175">
        <v>75000</v>
      </c>
      <c r="F23" s="175">
        <v>75000</v>
      </c>
      <c r="G23" s="175">
        <v>75000</v>
      </c>
      <c r="H23" s="175">
        <v>103448.27586206897</v>
      </c>
      <c r="I23" s="175">
        <v>103448.27586206897</v>
      </c>
      <c r="J23" s="175">
        <v>103448.27586206897</v>
      </c>
      <c r="K23" s="175">
        <v>138461.53846153847</v>
      </c>
      <c r="L23" s="175">
        <v>138461.53846153847</v>
      </c>
      <c r="M23" s="175">
        <v>138461.53846153847</v>
      </c>
      <c r="N23" s="86"/>
    </row>
    <row r="24" spans="1:14" ht="17" x14ac:dyDescent="0.2">
      <c r="A24" s="83" t="s">
        <v>171</v>
      </c>
      <c r="B24" s="84">
        <v>3.0000000000000001E-3</v>
      </c>
      <c r="C24" s="85">
        <v>3.5000000000000001E-3</v>
      </c>
      <c r="D24" s="84">
        <v>4.0000000000000001E-3</v>
      </c>
      <c r="E24" s="85">
        <v>4.5000000000000005E-3</v>
      </c>
      <c r="F24" s="84">
        <v>5.000000000000001E-3</v>
      </c>
      <c r="G24" s="85">
        <v>5.5000000000000014E-3</v>
      </c>
      <c r="H24" s="84">
        <v>6.0000000000000019E-3</v>
      </c>
      <c r="I24" s="85">
        <v>6.5000000000000023E-3</v>
      </c>
      <c r="J24" s="84">
        <v>7.0000000000000027E-3</v>
      </c>
      <c r="K24" s="84">
        <v>8.0000000000000036E-3</v>
      </c>
      <c r="L24" s="84">
        <v>9.0000000000000045E-3</v>
      </c>
      <c r="M24" s="84">
        <v>1.0000000000000005E-2</v>
      </c>
    </row>
    <row r="25" spans="1:14" x14ac:dyDescent="0.2">
      <c r="A25" s="82" t="s">
        <v>172</v>
      </c>
      <c r="B25" s="87">
        <v>176.47058823529412</v>
      </c>
      <c r="C25" s="87">
        <v>205.88235294117646</v>
      </c>
      <c r="D25" s="87">
        <v>235.29411764705884</v>
      </c>
      <c r="E25" s="87">
        <v>337.50000000000006</v>
      </c>
      <c r="F25" s="87">
        <v>375.00000000000006</v>
      </c>
      <c r="G25" s="87">
        <v>412.50000000000011</v>
      </c>
      <c r="H25" s="87">
        <v>620.68965517241406</v>
      </c>
      <c r="I25" s="87">
        <v>672.4137931034486</v>
      </c>
      <c r="J25" s="87">
        <v>724.13793103448313</v>
      </c>
      <c r="K25" s="87">
        <v>1107.6923076923083</v>
      </c>
      <c r="L25" s="87">
        <v>1246.1538461538469</v>
      </c>
      <c r="M25" s="87">
        <v>1384.6153846153854</v>
      </c>
    </row>
    <row r="26" spans="1:14" x14ac:dyDescent="0.2">
      <c r="A26" s="167" t="s">
        <v>121</v>
      </c>
      <c r="B26" s="169" t="s">
        <v>2</v>
      </c>
      <c r="C26" s="169" t="s">
        <v>3</v>
      </c>
      <c r="D26" s="169" t="s">
        <v>4</v>
      </c>
      <c r="E26" s="169" t="s">
        <v>5</v>
      </c>
      <c r="F26" s="169" t="s">
        <v>6</v>
      </c>
      <c r="G26" s="169" t="s">
        <v>7</v>
      </c>
      <c r="H26" s="169" t="s">
        <v>8</v>
      </c>
      <c r="I26" s="169" t="s">
        <v>9</v>
      </c>
      <c r="J26" s="169" t="s">
        <v>10</v>
      </c>
      <c r="K26" s="169" t="s">
        <v>11</v>
      </c>
      <c r="L26" s="169" t="s">
        <v>12</v>
      </c>
      <c r="M26" s="169" t="s">
        <v>13</v>
      </c>
    </row>
    <row r="27" spans="1:14" x14ac:dyDescent="0.2">
      <c r="A27" s="172" t="s">
        <v>120</v>
      </c>
      <c r="B27" s="174">
        <v>200000</v>
      </c>
      <c r="C27" s="174">
        <v>200000</v>
      </c>
      <c r="D27" s="174">
        <v>200000</v>
      </c>
      <c r="E27" s="174">
        <v>220000</v>
      </c>
      <c r="F27" s="174">
        <v>220000</v>
      </c>
      <c r="G27" s="174">
        <v>240000</v>
      </c>
      <c r="H27" s="174">
        <v>240000</v>
      </c>
      <c r="I27" s="174">
        <v>240000</v>
      </c>
      <c r="J27" s="174">
        <v>250000</v>
      </c>
      <c r="K27" s="174">
        <v>250000</v>
      </c>
      <c r="L27" s="174">
        <v>250000</v>
      </c>
      <c r="M27" s="174">
        <v>280000</v>
      </c>
    </row>
    <row r="28" spans="1:14" x14ac:dyDescent="0.2">
      <c r="A28" s="172" t="s">
        <v>177</v>
      </c>
      <c r="B28" s="173">
        <v>1.2</v>
      </c>
      <c r="C28" s="173">
        <v>1.2</v>
      </c>
      <c r="D28" s="173">
        <v>1.2</v>
      </c>
      <c r="E28" s="173">
        <v>1.1000000000000001</v>
      </c>
      <c r="F28" s="173">
        <v>1.1000000000000001</v>
      </c>
      <c r="G28" s="173">
        <v>1.1000000000000001</v>
      </c>
      <c r="H28" s="173">
        <v>1</v>
      </c>
      <c r="I28" s="173">
        <v>1</v>
      </c>
      <c r="J28" s="173">
        <v>1</v>
      </c>
      <c r="K28" s="173">
        <v>0.9</v>
      </c>
      <c r="L28" s="173">
        <v>0.9</v>
      </c>
      <c r="M28" s="173">
        <v>0.9</v>
      </c>
    </row>
    <row r="29" spans="1:14" x14ac:dyDescent="0.2">
      <c r="A29" s="82" t="s">
        <v>170</v>
      </c>
      <c r="B29" s="175">
        <v>166666.66666666669</v>
      </c>
      <c r="C29" s="175">
        <v>166666.66666666669</v>
      </c>
      <c r="D29" s="175">
        <v>166666.66666666669</v>
      </c>
      <c r="E29" s="175">
        <v>199999.99999999997</v>
      </c>
      <c r="F29" s="175">
        <v>199999.99999999997</v>
      </c>
      <c r="G29" s="175">
        <v>218181.81818181818</v>
      </c>
      <c r="H29" s="175">
        <v>240000</v>
      </c>
      <c r="I29" s="175">
        <v>240000</v>
      </c>
      <c r="J29" s="175">
        <v>250000</v>
      </c>
      <c r="K29" s="175">
        <v>277777.77777777775</v>
      </c>
      <c r="L29" s="175">
        <v>277777.77777777775</v>
      </c>
      <c r="M29" s="175">
        <v>311111.11111111112</v>
      </c>
    </row>
    <row r="30" spans="1:14" ht="17" x14ac:dyDescent="0.2">
      <c r="A30" s="83" t="s">
        <v>171</v>
      </c>
      <c r="B30" s="84">
        <v>0.01</v>
      </c>
      <c r="C30" s="84">
        <v>0.01</v>
      </c>
      <c r="D30" s="84">
        <v>0.01</v>
      </c>
      <c r="E30" s="85">
        <v>1.0500000000000001E-2</v>
      </c>
      <c r="F30" s="85">
        <v>1.0500000000000001E-2</v>
      </c>
      <c r="G30" s="85">
        <v>1.1000000000000001E-2</v>
      </c>
      <c r="H30" s="84">
        <v>1.0999999999999999E-2</v>
      </c>
      <c r="I30" s="84">
        <v>1.0999999999999999E-2</v>
      </c>
      <c r="J30" s="85">
        <v>1.15E-2</v>
      </c>
      <c r="K30" s="85">
        <v>1.15E-2</v>
      </c>
      <c r="L30" s="84">
        <v>1.2E-2</v>
      </c>
      <c r="M30" s="84">
        <v>1.2E-2</v>
      </c>
    </row>
    <row r="31" spans="1:14" x14ac:dyDescent="0.2">
      <c r="A31" s="82" t="s">
        <v>172</v>
      </c>
      <c r="B31" s="87">
        <v>1666.666666666667</v>
      </c>
      <c r="C31" s="87">
        <v>1666.666666666667</v>
      </c>
      <c r="D31" s="87">
        <v>1666.666666666667</v>
      </c>
      <c r="E31" s="87">
        <v>2100</v>
      </c>
      <c r="F31" s="87">
        <v>2100</v>
      </c>
      <c r="G31" s="87">
        <v>2400</v>
      </c>
      <c r="H31" s="87">
        <v>2640</v>
      </c>
      <c r="I31" s="87">
        <v>2640</v>
      </c>
      <c r="J31" s="87">
        <v>2875</v>
      </c>
      <c r="K31" s="87">
        <v>3194.4444444444439</v>
      </c>
      <c r="L31" s="87">
        <v>3333.333333333333</v>
      </c>
      <c r="M31" s="87">
        <v>3733.3333333333335</v>
      </c>
    </row>
    <row r="32" spans="1:14" x14ac:dyDescent="0.2">
      <c r="A32" s="167" t="s">
        <v>122</v>
      </c>
      <c r="B32" s="169" t="s">
        <v>2</v>
      </c>
      <c r="C32" s="169" t="s">
        <v>3</v>
      </c>
      <c r="D32" s="169" t="s">
        <v>4</v>
      </c>
      <c r="E32" s="169" t="s">
        <v>5</v>
      </c>
      <c r="F32" s="169" t="s">
        <v>6</v>
      </c>
      <c r="G32" s="169" t="s">
        <v>7</v>
      </c>
      <c r="H32" s="169" t="s">
        <v>8</v>
      </c>
      <c r="I32" s="169" t="s">
        <v>9</v>
      </c>
      <c r="J32" s="169" t="s">
        <v>10</v>
      </c>
      <c r="K32" s="169" t="s">
        <v>11</v>
      </c>
      <c r="L32" s="169" t="s">
        <v>12</v>
      </c>
      <c r="M32" s="169" t="s">
        <v>13</v>
      </c>
    </row>
    <row r="33" spans="1:13" x14ac:dyDescent="0.2">
      <c r="A33" s="172" t="s">
        <v>120</v>
      </c>
      <c r="B33" s="174">
        <v>300000</v>
      </c>
      <c r="C33" s="174">
        <v>300000</v>
      </c>
      <c r="D33" s="174">
        <v>300000</v>
      </c>
      <c r="E33" s="174">
        <v>300000</v>
      </c>
      <c r="F33" s="174">
        <v>320000</v>
      </c>
      <c r="G33" s="174">
        <v>320000</v>
      </c>
      <c r="H33" s="174">
        <v>320000</v>
      </c>
      <c r="I33" s="174">
        <v>320000</v>
      </c>
      <c r="J33" s="174">
        <v>350000</v>
      </c>
      <c r="K33" s="174">
        <v>350000</v>
      </c>
      <c r="L33" s="174">
        <v>350000</v>
      </c>
      <c r="M33" s="174">
        <v>350000</v>
      </c>
    </row>
    <row r="34" spans="1:13" x14ac:dyDescent="0.2">
      <c r="A34" s="180" t="s">
        <v>177</v>
      </c>
      <c r="B34" s="173">
        <v>0.9</v>
      </c>
      <c r="C34" s="173">
        <v>0.9</v>
      </c>
      <c r="D34" s="173">
        <v>0.9</v>
      </c>
      <c r="E34" s="173">
        <v>0.85</v>
      </c>
      <c r="F34" s="173">
        <v>0.85</v>
      </c>
      <c r="G34" s="173">
        <v>0.85</v>
      </c>
      <c r="H34" s="173">
        <v>0.8</v>
      </c>
      <c r="I34" s="173">
        <v>0.8</v>
      </c>
      <c r="J34" s="173">
        <v>0.8</v>
      </c>
      <c r="K34" s="173">
        <v>0.75</v>
      </c>
      <c r="L34" s="173">
        <v>0.75</v>
      </c>
      <c r="M34" s="173">
        <v>0.75</v>
      </c>
    </row>
    <row r="35" spans="1:13" x14ac:dyDescent="0.2">
      <c r="A35" s="82" t="s">
        <v>170</v>
      </c>
      <c r="B35" s="175">
        <v>333333.33333333331</v>
      </c>
      <c r="C35" s="175">
        <v>333333.33333333331</v>
      </c>
      <c r="D35" s="175">
        <v>333333.33333333331</v>
      </c>
      <c r="E35" s="175">
        <v>352941.17647058825</v>
      </c>
      <c r="F35" s="175">
        <v>376470.58823529416</v>
      </c>
      <c r="G35" s="175">
        <v>376470.58823529416</v>
      </c>
      <c r="H35" s="175">
        <v>400000</v>
      </c>
      <c r="I35" s="175">
        <v>400000</v>
      </c>
      <c r="J35" s="175">
        <v>437500</v>
      </c>
      <c r="K35" s="175">
        <v>466666.66666666669</v>
      </c>
      <c r="L35" s="175">
        <v>466666.66666666669</v>
      </c>
      <c r="M35" s="175">
        <v>466666.66666666669</v>
      </c>
    </row>
    <row r="36" spans="1:13" ht="17" x14ac:dyDescent="0.2">
      <c r="A36" s="83" t="s">
        <v>171</v>
      </c>
      <c r="B36" s="89">
        <v>1.2E-2</v>
      </c>
      <c r="C36" s="89">
        <v>1.2E-2</v>
      </c>
      <c r="D36" s="89">
        <v>1.2E-2</v>
      </c>
      <c r="E36" s="89">
        <v>1.2E-2</v>
      </c>
      <c r="F36" s="89">
        <v>1.2E-2</v>
      </c>
      <c r="G36" s="89">
        <v>1.2E-2</v>
      </c>
      <c r="H36" s="89">
        <v>1.2E-2</v>
      </c>
      <c r="I36" s="89">
        <v>1.2E-2</v>
      </c>
      <c r="J36" s="89">
        <v>1.2E-2</v>
      </c>
      <c r="K36" s="89">
        <v>1.2E-2</v>
      </c>
      <c r="L36" s="89">
        <v>1.2E-2</v>
      </c>
      <c r="M36" s="89">
        <v>1.2E-2</v>
      </c>
    </row>
    <row r="37" spans="1:13" x14ac:dyDescent="0.2">
      <c r="A37" s="82" t="s">
        <v>172</v>
      </c>
      <c r="B37" s="90">
        <v>4000</v>
      </c>
      <c r="C37" s="90">
        <v>4000</v>
      </c>
      <c r="D37" s="90">
        <v>4000</v>
      </c>
      <c r="E37" s="90">
        <v>4235.2941176470595</v>
      </c>
      <c r="F37" s="90">
        <v>4517.6470588235297</v>
      </c>
      <c r="G37" s="90">
        <v>4517.6470588235297</v>
      </c>
      <c r="H37" s="90">
        <v>4800</v>
      </c>
      <c r="I37" s="90">
        <v>4800</v>
      </c>
      <c r="J37" s="90">
        <v>5250</v>
      </c>
      <c r="K37" s="90">
        <v>5600</v>
      </c>
      <c r="L37" s="90">
        <v>5600</v>
      </c>
      <c r="M37" s="90">
        <v>5600</v>
      </c>
    </row>
    <row r="38" spans="1:13" x14ac:dyDescent="0.2">
      <c r="A38" s="49" t="s">
        <v>176</v>
      </c>
      <c r="D38" s="42"/>
      <c r="E38" s="42"/>
      <c r="F38" s="42"/>
      <c r="G38" s="42"/>
    </row>
    <row r="39" spans="1:13" x14ac:dyDescent="0.2">
      <c r="B39" s="176"/>
      <c r="C39" s="57"/>
      <c r="D39" s="57"/>
      <c r="E39" s="57"/>
      <c r="F39" s="57"/>
      <c r="G39" s="57"/>
      <c r="H39" s="170"/>
      <c r="I39" s="170"/>
      <c r="J39" s="170"/>
      <c r="K39" s="170"/>
      <c r="L39" s="170"/>
      <c r="M39" s="170"/>
    </row>
    <row r="40" spans="1:13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x14ac:dyDescent="0.2">
      <c r="A41" s="57" t="s">
        <v>178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</row>
    <row r="42" spans="1:13" x14ac:dyDescent="0.2">
      <c r="A42" s="243" t="s">
        <v>179</v>
      </c>
      <c r="B42" s="243"/>
      <c r="C42" s="171"/>
      <c r="D42" s="171"/>
      <c r="E42" s="179"/>
      <c r="F42" s="179"/>
      <c r="G42" s="179"/>
      <c r="H42" s="178"/>
      <c r="I42" s="178"/>
      <c r="J42" s="179"/>
      <c r="K42" s="179"/>
      <c r="L42" s="178"/>
      <c r="M42" s="178"/>
    </row>
    <row r="43" spans="1:13" x14ac:dyDescent="0.2">
      <c r="A43" s="168" t="s">
        <v>121</v>
      </c>
      <c r="B43" s="169" t="s">
        <v>2</v>
      </c>
      <c r="C43" s="169" t="s">
        <v>3</v>
      </c>
      <c r="D43" s="169" t="s">
        <v>4</v>
      </c>
      <c r="E43" s="169" t="s">
        <v>5</v>
      </c>
      <c r="F43" s="169" t="s">
        <v>6</v>
      </c>
      <c r="G43" s="169" t="s">
        <v>7</v>
      </c>
      <c r="H43" s="169" t="s">
        <v>8</v>
      </c>
      <c r="I43" s="169" t="s">
        <v>9</v>
      </c>
      <c r="J43" s="169" t="s">
        <v>10</v>
      </c>
      <c r="K43" s="169" t="s">
        <v>11</v>
      </c>
      <c r="L43" s="169" t="s">
        <v>12</v>
      </c>
      <c r="M43" s="169" t="s">
        <v>13</v>
      </c>
    </row>
    <row r="44" spans="1:13" x14ac:dyDescent="0.2">
      <c r="A44" s="172" t="s">
        <v>120</v>
      </c>
      <c r="B44" s="174">
        <f t="shared" ref="B44:M44" si="0">B27*0.5</f>
        <v>100000</v>
      </c>
      <c r="C44" s="174">
        <f t="shared" si="0"/>
        <v>100000</v>
      </c>
      <c r="D44" s="174">
        <f t="shared" si="0"/>
        <v>100000</v>
      </c>
      <c r="E44" s="174">
        <f t="shared" si="0"/>
        <v>110000</v>
      </c>
      <c r="F44" s="174">
        <f t="shared" si="0"/>
        <v>110000</v>
      </c>
      <c r="G44" s="174">
        <f t="shared" si="0"/>
        <v>120000</v>
      </c>
      <c r="H44" s="174">
        <f t="shared" si="0"/>
        <v>120000</v>
      </c>
      <c r="I44" s="174">
        <f t="shared" si="0"/>
        <v>120000</v>
      </c>
      <c r="J44" s="174">
        <f t="shared" si="0"/>
        <v>125000</v>
      </c>
      <c r="K44" s="174">
        <f t="shared" si="0"/>
        <v>125000</v>
      </c>
      <c r="L44" s="174">
        <f t="shared" si="0"/>
        <v>125000</v>
      </c>
      <c r="M44" s="174">
        <f t="shared" si="0"/>
        <v>140000</v>
      </c>
    </row>
    <row r="45" spans="1:13" x14ac:dyDescent="0.2">
      <c r="A45" s="130" t="s">
        <v>123</v>
      </c>
      <c r="B45" s="181">
        <f t="shared" ref="B45:M45" si="1">B31*0.1</f>
        <v>166.66666666666671</v>
      </c>
      <c r="C45" s="181">
        <f t="shared" si="1"/>
        <v>166.66666666666671</v>
      </c>
      <c r="D45" s="181">
        <f t="shared" si="1"/>
        <v>166.66666666666671</v>
      </c>
      <c r="E45" s="181">
        <f t="shared" si="1"/>
        <v>210</v>
      </c>
      <c r="F45" s="181">
        <f t="shared" si="1"/>
        <v>210</v>
      </c>
      <c r="G45" s="181">
        <f t="shared" si="1"/>
        <v>240</v>
      </c>
      <c r="H45" s="181">
        <f t="shared" si="1"/>
        <v>264</v>
      </c>
      <c r="I45" s="181">
        <f t="shared" si="1"/>
        <v>264</v>
      </c>
      <c r="J45" s="181">
        <f t="shared" si="1"/>
        <v>287.5</v>
      </c>
      <c r="K45" s="181">
        <f t="shared" si="1"/>
        <v>319.4444444444444</v>
      </c>
      <c r="L45" s="181">
        <f t="shared" si="1"/>
        <v>333.33333333333331</v>
      </c>
      <c r="M45" s="181">
        <f t="shared" si="1"/>
        <v>373.33333333333337</v>
      </c>
    </row>
    <row r="46" spans="1:13" x14ac:dyDescent="0.2">
      <c r="A46" s="130" t="s">
        <v>124</v>
      </c>
      <c r="B46" s="88">
        <f>B45*$C$9</f>
        <v>390000.00000000012</v>
      </c>
      <c r="C46" s="88">
        <f t="shared" ref="C46:M46" si="2">C45*$C$9</f>
        <v>390000.00000000012</v>
      </c>
      <c r="D46" s="88">
        <f t="shared" si="2"/>
        <v>390000.00000000012</v>
      </c>
      <c r="E46" s="88">
        <f t="shared" si="2"/>
        <v>491400</v>
      </c>
      <c r="F46" s="88">
        <f t="shared" si="2"/>
        <v>491400</v>
      </c>
      <c r="G46" s="88">
        <f t="shared" si="2"/>
        <v>561600</v>
      </c>
      <c r="H46" s="88">
        <f t="shared" si="2"/>
        <v>617760</v>
      </c>
      <c r="I46" s="88">
        <f t="shared" si="2"/>
        <v>617760</v>
      </c>
      <c r="J46" s="88">
        <f t="shared" si="2"/>
        <v>672750</v>
      </c>
      <c r="K46" s="88">
        <f t="shared" si="2"/>
        <v>747499.99999999988</v>
      </c>
      <c r="L46" s="88">
        <f t="shared" si="2"/>
        <v>780000</v>
      </c>
      <c r="M46" s="88">
        <f t="shared" si="2"/>
        <v>873600.00000000012</v>
      </c>
    </row>
    <row r="47" spans="1:13" x14ac:dyDescent="0.2">
      <c r="A47" s="168" t="s">
        <v>122</v>
      </c>
      <c r="B47" s="169" t="s">
        <v>2</v>
      </c>
      <c r="C47" s="169" t="s">
        <v>3</v>
      </c>
      <c r="D47" s="169" t="s">
        <v>4</v>
      </c>
      <c r="E47" s="169" t="s">
        <v>5</v>
      </c>
      <c r="F47" s="169" t="s">
        <v>6</v>
      </c>
      <c r="G47" s="169" t="s">
        <v>7</v>
      </c>
      <c r="H47" s="169" t="s">
        <v>8</v>
      </c>
      <c r="I47" s="169" t="s">
        <v>9</v>
      </c>
      <c r="J47" s="169" t="s">
        <v>10</v>
      </c>
      <c r="K47" s="169" t="s">
        <v>11</v>
      </c>
      <c r="L47" s="169" t="s">
        <v>12</v>
      </c>
      <c r="M47" s="169" t="s">
        <v>13</v>
      </c>
    </row>
    <row r="48" spans="1:13" x14ac:dyDescent="0.2">
      <c r="A48" s="172" t="s">
        <v>120</v>
      </c>
      <c r="B48" s="174">
        <f t="shared" ref="B48:M48" si="3">B33*0.5</f>
        <v>150000</v>
      </c>
      <c r="C48" s="174">
        <f t="shared" si="3"/>
        <v>150000</v>
      </c>
      <c r="D48" s="174">
        <f t="shared" si="3"/>
        <v>150000</v>
      </c>
      <c r="E48" s="174">
        <f t="shared" si="3"/>
        <v>150000</v>
      </c>
      <c r="F48" s="174">
        <f t="shared" si="3"/>
        <v>160000</v>
      </c>
      <c r="G48" s="174">
        <f t="shared" si="3"/>
        <v>160000</v>
      </c>
      <c r="H48" s="174">
        <f t="shared" si="3"/>
        <v>160000</v>
      </c>
      <c r="I48" s="174">
        <f t="shared" si="3"/>
        <v>160000</v>
      </c>
      <c r="J48" s="174">
        <f t="shared" si="3"/>
        <v>175000</v>
      </c>
      <c r="K48" s="174">
        <f t="shared" si="3"/>
        <v>175000</v>
      </c>
      <c r="L48" s="174">
        <f t="shared" si="3"/>
        <v>175000</v>
      </c>
      <c r="M48" s="174">
        <f t="shared" si="3"/>
        <v>175000</v>
      </c>
    </row>
    <row r="49" spans="1:13" x14ac:dyDescent="0.2">
      <c r="A49" s="130" t="s">
        <v>123</v>
      </c>
      <c r="B49" s="181">
        <f t="shared" ref="B49:M49" si="4">B37*0.1</f>
        <v>400</v>
      </c>
      <c r="C49" s="181">
        <f t="shared" si="4"/>
        <v>400</v>
      </c>
      <c r="D49" s="181">
        <f t="shared" si="4"/>
        <v>400</v>
      </c>
      <c r="E49" s="181">
        <f t="shared" si="4"/>
        <v>423.52941176470597</v>
      </c>
      <c r="F49" s="181">
        <f t="shared" si="4"/>
        <v>451.76470588235298</v>
      </c>
      <c r="G49" s="181">
        <f t="shared" si="4"/>
        <v>451.76470588235298</v>
      </c>
      <c r="H49" s="181">
        <f t="shared" si="4"/>
        <v>480</v>
      </c>
      <c r="I49" s="181">
        <f t="shared" si="4"/>
        <v>480</v>
      </c>
      <c r="J49" s="181">
        <f t="shared" si="4"/>
        <v>525</v>
      </c>
      <c r="K49" s="181">
        <f t="shared" si="4"/>
        <v>560</v>
      </c>
      <c r="L49" s="181">
        <f t="shared" si="4"/>
        <v>560</v>
      </c>
      <c r="M49" s="181">
        <f t="shared" si="4"/>
        <v>560</v>
      </c>
    </row>
    <row r="50" spans="1:13" x14ac:dyDescent="0.2">
      <c r="A50" s="130" t="s">
        <v>124</v>
      </c>
      <c r="B50" s="88">
        <f>B49*$D$9</f>
        <v>1216800</v>
      </c>
      <c r="C50" s="88">
        <f t="shared" ref="C50:M50" si="5">C49*$D$9</f>
        <v>1216800</v>
      </c>
      <c r="D50" s="88">
        <f t="shared" si="5"/>
        <v>1216800</v>
      </c>
      <c r="E50" s="88">
        <f t="shared" si="5"/>
        <v>1288376.4705882357</v>
      </c>
      <c r="F50" s="88">
        <f t="shared" si="5"/>
        <v>1374268.2352941178</v>
      </c>
      <c r="G50" s="88">
        <f t="shared" si="5"/>
        <v>1374268.2352941178</v>
      </c>
      <c r="H50" s="88">
        <f t="shared" si="5"/>
        <v>1460160</v>
      </c>
      <c r="I50" s="88">
        <f t="shared" si="5"/>
        <v>1460160</v>
      </c>
      <c r="J50" s="88">
        <f t="shared" si="5"/>
        <v>1597050</v>
      </c>
      <c r="K50" s="88">
        <f t="shared" si="5"/>
        <v>1703520</v>
      </c>
      <c r="L50" s="88">
        <f t="shared" si="5"/>
        <v>1703520</v>
      </c>
      <c r="M50" s="88">
        <f t="shared" si="5"/>
        <v>1703520</v>
      </c>
    </row>
    <row r="51" spans="1:13" x14ac:dyDescent="0.2">
      <c r="A51" s="182" t="s">
        <v>180</v>
      </c>
    </row>
    <row r="52" spans="1:13" x14ac:dyDescent="0.2">
      <c r="A52" s="182" t="s">
        <v>181</v>
      </c>
    </row>
  </sheetData>
  <mergeCells count="3">
    <mergeCell ref="A19:M19"/>
    <mergeCell ref="A42:B42"/>
    <mergeCell ref="A4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Cashflow_Año 1 a 3</vt:lpstr>
      <vt:lpstr>REF_Costos fijos</vt:lpstr>
      <vt:lpstr>REF_Ventas + Publicidad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Inés Laboranti</dc:creator>
  <cp:lastModifiedBy>Carolina Inés Laboranti</cp:lastModifiedBy>
  <dcterms:created xsi:type="dcterms:W3CDTF">2020-07-11T19:32:10Z</dcterms:created>
  <dcterms:modified xsi:type="dcterms:W3CDTF">2020-08-27T01:19:09Z</dcterms:modified>
</cp:coreProperties>
</file>